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990" windowHeight="5085"/>
  </bookViews>
  <sheets>
    <sheet name="Лист1" sheetId="1" r:id="rId1"/>
  </sheets>
  <calcPr calcId="145621"/>
  <customWorkbookViews>
    <customWorkbookView name="Куленко Марина  Николаевна - Личное представление" guid="{E6198294-5FB1-4D85-978B-AF60563417A0}" mergeInterval="0" personalView="1" maximized="1" windowWidth="1262" windowHeight="698" activeSheetId="1"/>
    <customWorkbookView name="Мурашко Ирина Николаевна - Личное представление" guid="{650C18CE-01F0-410A-BD02-F8DEBB1D0BB7}" mergeInterval="0" personalView="1" maximized="1" xWindow="-9" yWindow="-9" windowWidth="1938" windowHeight="1050" activeSheetId="1"/>
    <customWorkbookView name="Бессмертных Людмила Александровна - Личное представление" guid="{AA497047-B71D-442B-8EF8-33F9E9CF7E2D}" mergeInterval="0" personalView="1" maximized="1" windowWidth="1916" windowHeight="795" activeSheetId="1"/>
    <customWorkbookView name="Кирилюк Елена Викторовна - Личное представление" guid="{8B16A327-D51C-43C0-8E2C-38700AB95B1D}" mergeInterval="0" personalView="1" maximized="1" windowWidth="1916" windowHeight="855" activeSheetId="1"/>
    <customWorkbookView name="Гудкова Ирина Витальевна - Личное представление" guid="{91BC3F8A-D2C1-4A35-B324-03FED00342BF}" mergeInterval="0" personalView="1" maximized="1" xWindow="-8" yWindow="-8" windowWidth="1936" windowHeight="1056" activeSheetId="1"/>
    <customWorkbookView name="Шмидт Татьяна Николаевна - Личное представление" guid="{2FBC0186-8583-48C6-AD53-E9199C2FDCE5}" mergeInterval="0" personalView="1" maximized="1" xWindow="-8" yWindow="-8" windowWidth="1456" windowHeight="876" activeSheetId="1"/>
    <customWorkbookView name="Алексанина Виктория Олеговна - Личное представление" guid="{2AEDCD1F-9978-43C4-AC5C-8523CD40656F}" mergeInterval="0" personalView="1" maximized="1" xWindow="-8" yWindow="-8" windowWidth="1936" windowHeight="1056" activeSheetId="1"/>
    <customWorkbookView name="Кожапенко Ольга Александровна - Личное представление" guid="{FCEB4BE9-C78E-420A-84A7-4D4AABBBB2F2}" mergeInterval="0" personalView="1" xWindow="289" yWindow="55" windowWidth="1248" windowHeight="943" activeSheetId="1"/>
  </customWorkbookViews>
</workbook>
</file>

<file path=xl/calcChain.xml><?xml version="1.0" encoding="utf-8"?>
<calcChain xmlns="http://schemas.openxmlformats.org/spreadsheetml/2006/main">
  <c r="F60" i="1" l="1"/>
  <c r="H8" i="1" l="1"/>
  <c r="G8" i="1"/>
  <c r="E8" i="1" l="1"/>
  <c r="E7" i="1" s="1"/>
  <c r="F8" i="1"/>
  <c r="F7" i="1" s="1"/>
  <c r="G7" i="1"/>
  <c r="H7" i="1"/>
  <c r="D8" i="1" l="1"/>
  <c r="D7" i="1" s="1"/>
  <c r="H196" i="1" l="1"/>
  <c r="D196" i="1"/>
  <c r="H194" i="1"/>
  <c r="D194" i="1"/>
  <c r="H192" i="1"/>
  <c r="F192" i="1"/>
  <c r="D191" i="1"/>
  <c r="H190" i="1"/>
  <c r="G188" i="1"/>
  <c r="H188" i="1" s="1"/>
  <c r="E188" i="1"/>
  <c r="H187" i="1"/>
  <c r="H178" i="1"/>
  <c r="H176" i="1"/>
  <c r="D176" i="1"/>
  <c r="H174" i="1"/>
  <c r="G172" i="1"/>
  <c r="H172" i="1" s="1"/>
  <c r="F172" i="1"/>
  <c r="E172" i="1"/>
  <c r="E166" i="1" s="1"/>
  <c r="D172" i="1"/>
  <c r="H170" i="1"/>
  <c r="G170" i="1"/>
  <c r="F170" i="1"/>
  <c r="E170" i="1"/>
  <c r="H169" i="1"/>
  <c r="F169" i="1"/>
  <c r="H168" i="1"/>
  <c r="G168" i="1"/>
  <c r="F168" i="1"/>
  <c r="E168" i="1"/>
  <c r="D168" i="1"/>
  <c r="H165" i="1"/>
  <c r="H164" i="1"/>
  <c r="H163" i="1"/>
  <c r="H162" i="1"/>
  <c r="H161" i="1"/>
  <c r="H160" i="1"/>
  <c r="H159" i="1"/>
  <c r="H158" i="1"/>
  <c r="H157" i="1"/>
  <c r="H156" i="1"/>
  <c r="H155" i="1"/>
  <c r="F155" i="1"/>
  <c r="H153" i="1"/>
  <c r="H151" i="1"/>
  <c r="H149" i="1"/>
  <c r="H147" i="1"/>
  <c r="H145" i="1"/>
  <c r="H143" i="1"/>
  <c r="H141" i="1"/>
  <c r="H139" i="1"/>
  <c r="H137" i="1"/>
  <c r="F137" i="1"/>
  <c r="H135" i="1"/>
  <c r="F135" i="1"/>
  <c r="F133" i="1"/>
  <c r="F131" i="1"/>
  <c r="F129" i="1"/>
  <c r="F127" i="1"/>
  <c r="H125" i="1"/>
  <c r="G125" i="1"/>
  <c r="F125" i="1"/>
  <c r="D125" i="1"/>
  <c r="G123" i="1"/>
  <c r="F123" i="1"/>
  <c r="D123" i="1"/>
  <c r="H122" i="1"/>
  <c r="G122" i="1"/>
  <c r="F122" i="1"/>
  <c r="E122" i="1"/>
  <c r="D122" i="1"/>
  <c r="H121" i="1"/>
  <c r="F121" i="1"/>
  <c r="E121" i="1"/>
  <c r="D121" i="1"/>
  <c r="H120" i="1"/>
  <c r="G120" i="1"/>
  <c r="F120" i="1"/>
  <c r="E120" i="1"/>
  <c r="D120" i="1"/>
  <c r="H115" i="1"/>
  <c r="D113" i="1"/>
  <c r="H109" i="1"/>
  <c r="F109" i="1"/>
  <c r="E107" i="1"/>
  <c r="E101" i="1"/>
  <c r="D101" i="1"/>
  <c r="E99" i="1"/>
  <c r="E97" i="1"/>
  <c r="G166" i="1" l="1"/>
  <c r="G95" i="1"/>
  <c r="D166" i="1"/>
  <c r="H95" i="1"/>
  <c r="F95" i="1"/>
  <c r="F166" i="1"/>
  <c r="H166" i="1"/>
  <c r="D95" i="1"/>
  <c r="E95" i="1"/>
  <c r="E94" i="1" s="1"/>
  <c r="D94" i="1" l="1"/>
  <c r="H94" i="1"/>
  <c r="G94" i="1"/>
  <c r="F94" i="1"/>
  <c r="E65" i="1"/>
  <c r="F65" i="1"/>
  <c r="G65" i="1"/>
  <c r="E86" i="1"/>
  <c r="F86" i="1"/>
  <c r="G86" i="1"/>
  <c r="H86" i="1"/>
  <c r="D86" i="1"/>
  <c r="D65" i="1"/>
  <c r="G64" i="1" l="1"/>
  <c r="F64" i="1"/>
  <c r="D64" i="1"/>
  <c r="E64" i="1"/>
  <c r="H66" i="1"/>
  <c r="G66" i="1"/>
  <c r="F66" i="1"/>
  <c r="H81" i="1" l="1"/>
  <c r="H65" i="1" s="1"/>
  <c r="H64" i="1" s="1"/>
</calcChain>
</file>

<file path=xl/sharedStrings.xml><?xml version="1.0" encoding="utf-8"?>
<sst xmlns="http://schemas.openxmlformats.org/spreadsheetml/2006/main" count="289" uniqueCount="131">
  <si>
    <t>№ п/п</t>
  </si>
  <si>
    <t>Наименование показателя, единицы измерения</t>
  </si>
  <si>
    <t>Проект</t>
  </si>
  <si>
    <t>2020 год</t>
  </si>
  <si>
    <t>2021 год</t>
  </si>
  <si>
    <t>2022 год</t>
  </si>
  <si>
    <t>тыс. рублей</t>
  </si>
  <si>
    <t>Наименование муниципальной услуги/работы</t>
  </si>
  <si>
    <t>Всего объем субсидий на финансовое обеспечение выполнения муниципальных заданий, тыс. рублей</t>
  </si>
  <si>
    <t>Муниципальные услуги услуги:</t>
  </si>
  <si>
    <t>Муниципальные работы:</t>
  </si>
  <si>
    <t>Департамент жилищно-коммунального хозяйства администрации города Нижневартовска</t>
  </si>
  <si>
    <t>Департамент образования администрации города Нижневартовска</t>
  </si>
  <si>
    <t>Департамент по социальной политике администрации города Нижневартовска</t>
  </si>
  <si>
    <t>Муниципальные услуги: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</si>
  <si>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</si>
  <si>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</si>
  <si>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</si>
  <si>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</si>
  <si>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</si>
  <si>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Психолого-медико-педагогическое обследование детей</t>
  </si>
  <si>
    <t xml:space="preserve">Организация отдыха детей и подростков в каникулярное время в лагере с дневным пребыванием </t>
  </si>
  <si>
    <t>Методическое обеспечение образовательной деятельности</t>
  </si>
  <si>
    <t>Проведение экспертизы научных, научно-технических программ и проектов, инновационных проектов по фундаментальным, прикладным научным исследованиям, экспериментальным разработкам при проведении конкурса и на всех стадиях реализации таких программ и проектов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</si>
  <si>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</si>
  <si>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 xml:space="preserve">Реализация  дополнительных  общеразвивающих  программ (адаптированные программы для детей-инвалидов) </t>
  </si>
  <si>
    <t xml:space="preserve">Реализация  дополнительных предпрофессиональных программ в области искусств (фортепиано) </t>
  </si>
  <si>
    <t>Реализация  дополнительных  предпрофессиональных программ в области искусств (струнные инструменты)</t>
  </si>
  <si>
    <t>Реализация  дополнительных предпрофессиональных программ в области искусств (хоровое пение)</t>
  </si>
  <si>
    <t>Реализация  дополнительных  предпрофессиональных программ в области искусств (народные инструменты)</t>
  </si>
  <si>
    <t>Реализация  дополнительных  предпрофессиональных программ в области искусств (духовые и ударные инструменты)</t>
  </si>
  <si>
    <t>Реализация  дополнительных  предпрофессиональных программ в области искусств (живопись)</t>
  </si>
  <si>
    <t>Реализация  дополнительных предпрофессиональных программ в области искусств (хореографическое творчество)</t>
  </si>
  <si>
    <t>Реализация  дополнительных предпрофессиональных программ в области искусств (декоративно-прикладное творчество)</t>
  </si>
  <si>
    <t>Реализация  дополнительных предпрофессиональных программ в области искусств (искусство театра)</t>
  </si>
  <si>
    <t>Реализация  дополнительных  предпрофессиональных программ в области искусств (музыкальный фольклор)</t>
  </si>
  <si>
    <t xml:space="preserve">Реализация  дополнительных  общеразвивающих  программ </t>
  </si>
  <si>
    <t>Организация отдыха детей и молодежи</t>
  </si>
  <si>
    <t xml:space="preserve">Организация мероприятий в сфере молодежной политики, направленных на вовлечение молодежи в инновационную предпринимательскую,добровольческую деятельность, а так же на развитие гражданской активности молодежи и формирования здорового образа жизни </t>
  </si>
  <si>
    <t>Организация досуга детей, подростков и молодежи</t>
  </si>
  <si>
    <t>человек</t>
  </si>
  <si>
    <t xml:space="preserve">единиц 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</si>
  <si>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</si>
  <si>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Организация и проведение культурно-массовых мероприятий        </t>
  </si>
  <si>
    <t xml:space="preserve">Публичный показ музейных предметов, музейных коллекций                (в стационарных условиях, платно ) </t>
  </si>
  <si>
    <t xml:space="preserve">Публичный показ музейных предметов, музейных коллекций (вне стационара, платно) </t>
  </si>
  <si>
    <t xml:space="preserve">Публичный показ музейных предметов, музейных коллекций (вне стационара, бесплатно) </t>
  </si>
  <si>
    <t xml:space="preserve">Публичный показ музейных предметов, музейных коллекций                                                   (в стационарых условиях, бесплатно) </t>
  </si>
  <si>
    <t xml:space="preserve">Показ (организация показа) спектаклей  театральных постановок с учетом всех форм, стационар  </t>
  </si>
  <si>
    <t xml:space="preserve">Библиотечное, библиографическое и информационное обслуживание пользователей         (в стационарных условиях) </t>
  </si>
  <si>
    <t xml:space="preserve">Библиотечное, библиографическое и информационное обслуживание пользователей           (вне стационара) </t>
  </si>
  <si>
    <t xml:space="preserve">Библиотечное, библиографическое и информационное обслуживание пользователей (удаленно через сеть Интернет)  </t>
  </si>
  <si>
    <t>Организация деятельности клубных формирований и формирований самодеятельного народного творчества</t>
  </si>
  <si>
    <t xml:space="preserve">Организация и проведение культурно-массовых мероприятий </t>
  </si>
  <si>
    <t xml:space="preserve">Формирование, учет, изучение, обеспечение физического сохранения и безопасности фондов библиотек, включая оцифровку фондов </t>
  </si>
  <si>
    <t xml:space="preserve">Библиографическая обработка документов и создание каталогов </t>
  </si>
  <si>
    <t>Формирование, учёт, изучение, обеспечение физического сохранения и безопасности музейных предметов, музейных коллекций</t>
  </si>
  <si>
    <t>Создание экспозиций (выставок) музеев, организация выездных выставок (в стационарных условиях)</t>
  </si>
  <si>
    <t>Создание экспозиций (выставок) музеев, организация выездных выставок (вне стационара)</t>
  </si>
  <si>
    <t>Создание спектаклей (большая форма)</t>
  </si>
  <si>
    <t>Создание спектаклей (малая форма)</t>
  </si>
  <si>
    <t xml:space="preserve">Спортивная подготовка по олимпийским видам спорта </t>
  </si>
  <si>
    <t>Спортивная подготовка по неолимпийским видам спорта</t>
  </si>
  <si>
    <t>Спортивная подготовка по спорту лиц с поражением ОДА</t>
  </si>
  <si>
    <t>Спортивная подготовка по спорту слепых</t>
  </si>
  <si>
    <t>Спортивная подготовка по спорту глухих</t>
  </si>
  <si>
    <t>Спортивная подготовка по спорту лиц с интеллектуальными нарушениями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</si>
  <si>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</si>
  <si>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Организация и проведение официальных спортивных мероприятий (муниципальные)</t>
  </si>
  <si>
    <t>Организация и проведение официальных физкультурных (физкультурно-оздоровительных мероприятий (муниципальные)</t>
  </si>
  <si>
    <t xml:space="preserve">Организация и обеспечение подготовки спортивного резерва </t>
  </si>
  <si>
    <t>Проведение тестирования выполнения нормативов испытаний (тестов) комплекса ГТО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</si>
  <si>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</si>
  <si>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Присмотр и уход</t>
  </si>
  <si>
    <t>Оценка (ожидаемое исполнение)      2019 год</t>
  </si>
  <si>
    <t>Предоставление питания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</si>
  <si>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</si>
  <si>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Содержание, обслуживание и организация благоустройства земельных участков (территорий) общего пользования</t>
  </si>
  <si>
    <t>м2</t>
  </si>
  <si>
    <t>тыс.рублей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</si>
  <si>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</si>
  <si>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(содержание и обслуживание автомобильных дорог, ливневой канализации)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</si>
  <si>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(содержание, обслуживание проезжей части бесхозяйных дорог и проездов)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</si>
  <si>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(содержание, ремонт светофорных объектов)</t>
  </si>
  <si>
    <t>ед.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</si>
  <si>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(содержание, ремонт дорожных знаков)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</si>
  <si>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(содержание, ремонт ограждений)</t>
  </si>
  <si>
    <t>м.п.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</si>
  <si>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(внедрение автоматизированной системы управления дорожным движением)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</si>
  <si>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(установка светофорных объектов)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</si>
  <si>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(установка огражений)</t>
  </si>
  <si>
    <t>п.м.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</si>
  <si>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(установка икусственных неровностей)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</si>
  <si>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(нанесение дорожной разметки)</t>
  </si>
  <si>
    <t>км</t>
  </si>
  <si>
    <t>квт.ч.</t>
  </si>
  <si>
    <t>Организация благоустройства и озеленения (содержание объектов монументально-декоративного искусства)</t>
  </si>
  <si>
    <t>шт.</t>
  </si>
  <si>
    <t>Организация благоустройства и озеленения (осуществление декоративно - художественного оформления города)</t>
  </si>
  <si>
    <t>Организация благоустройства и озеленения (устройство, содержание и демонтаж новогоднего городка)</t>
  </si>
  <si>
    <t>Организация благоустройства и озеленения (озеленение территории города)</t>
  </si>
  <si>
    <t>Организация обслуживания берегоукрепления (санитарное содержание, ремонт берегоукрепления)</t>
  </si>
  <si>
    <t>Организация обслуживания берегоукрепления (техническое содержание берегоукрепления)</t>
  </si>
  <si>
    <t>Организация обслуживания берегоукрепления (капитальный ремонт берегоукрепления)</t>
  </si>
  <si>
    <t>Организация освещения улиц (содержание, техническое обслуживание, технический ремонт и ликвидация аварийных ситуаций на объектах уличного освещения)</t>
  </si>
  <si>
    <t>Организация освещения улиц (потребление электроэнергии на объектами уличного освещения)</t>
  </si>
  <si>
    <r>
      <t xml:space="preserve"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</t>
    </r>
    <r>
      <rPr>
        <sz val="8"/>
        <rFont val="Times New Roman"/>
        <family val="1"/>
        <charset val="204"/>
      </rPr>
      <t>(потребление электроэнергии (светофоры)</t>
    </r>
  </si>
  <si>
    <t>количество занимающихся</t>
  </si>
  <si>
    <t>количество мероприятий</t>
  </si>
  <si>
    <t>количество человеко-часов (человеко-час)</t>
  </si>
  <si>
    <t>число человеко-дней пребывания (человеко-дни)</t>
  </si>
  <si>
    <t>количество мероприятий                 (единица)</t>
  </si>
  <si>
    <t>количество экспертных заключений                  (единица)</t>
  </si>
  <si>
    <t>количество мероприятий                    (человек)</t>
  </si>
  <si>
    <t>число воспитанников            (человек)</t>
  </si>
  <si>
    <t>число обучающихся            (человек)</t>
  </si>
  <si>
    <t>число обучающихся               (человек)</t>
  </si>
  <si>
    <t>число обучающихся             (человек)</t>
  </si>
  <si>
    <t>число человеко-часов          (человеко-час)</t>
  </si>
  <si>
    <t>число человеко-дней пребывания       (человеко-дни)</t>
  </si>
  <si>
    <t>число обучающихся           (человек)</t>
  </si>
  <si>
    <t>число обучающихся, их родителей (законных представителей) и педагогических работников        (человек)</t>
  </si>
  <si>
    <t>Организация благоустройства и озеленения (устройство парковочных мест)</t>
  </si>
  <si>
    <t>Уборка территории и аналогичная деятельность (демонтаж самовольно установленных рекламных конструкций)</t>
  </si>
  <si>
    <t>Уборка территории и аналогичная деятельность (обслуживание общественных туалетов)</t>
  </si>
  <si>
    <t>Уборка территории и аналогичная деятельность (санитарная очистка мест массового отдыха жителей города)</t>
  </si>
  <si>
    <t>Уборка территории и аналогичная деятельность (перемещение и хранение брошенных транспортных средств)</t>
  </si>
  <si>
    <t>Организация мероприятий в сфере молодежной политики, направленных на формарование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</si>
  <si>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Муниципальные  услуги:</t>
  </si>
  <si>
    <t>Сведения о выполнении муниципальными учреждениями муниципальных заданий на оказание муниципальных услуг (выполнение работ), а также об объёмах субсидий на финансовое обеспечение выполнения муниципальных заданий</t>
  </si>
  <si>
    <t xml:space="preserve">Отчет 
за 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</si>
</sst>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8" fillId="0" borderId="0"/>
    <xf numFmtId="0" fontId="8" fillId="0" borderId="0"/>
    <xf numFmtId="0" fontId="14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9" fillId="0" borderId="0"/>
    <xf numFmtId="0" fontId="7" fillId="0" borderId="0"/>
    <xf numFmtId="0" fontId="9" fillId="0" borderId="0"/>
    <xf numFmtId="0" fontId="10" fillId="0" borderId="0"/>
    <xf numFmtId="0" fontId="10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" fontId="4" fillId="0" borderId="0" xfId="0" applyNumberFormat="1" applyFont="1"/>
    <xf numFmtId="3" fontId="11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1" fillId="0" borderId="1" xfId="4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1" fillId="0" borderId="1" xfId="4" applyNumberFormat="1" applyFont="1" applyFill="1" applyBorder="1" applyAlignment="1">
      <alignment horizontal="center" vertical="center"/>
    </xf>
    <xf numFmtId="3" fontId="11" fillId="0" borderId="1" xfId="4" applyNumberFormat="1" applyFont="1" applyFill="1" applyBorder="1" applyAlignment="1">
      <alignment horizontal="center" vertical="center"/>
    </xf>
    <xf numFmtId="0" fontId="11" fillId="0" borderId="1" xfId="4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0" fontId="5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justify" vertical="center" wrapText="1"/>
    </xf>
    <xf numFmtId="49" fontId="13" fillId="0" borderId="1" xfId="4" applyNumberFormat="1" applyFont="1" applyFill="1" applyBorder="1" applyAlignment="1">
      <alignment horizontal="justify" vertical="center" wrapText="1"/>
    </xf>
  </cellXfs>
  <cellStyles count="13">
    <cellStyle name="Обычный" xfId="0" builtinId="0"/>
    <cellStyle name="Обычный 2" xfId="2"/>
    <cellStyle name="Обычный 2 2" xfId="3"/>
    <cellStyle name="Обычный 2 3" xfId="4"/>
    <cellStyle name="Обычный 2 3 2" xfId="5"/>
    <cellStyle name="Обычный 2 4" xfId="6"/>
    <cellStyle name="Обычный 2 5" xfId="7"/>
    <cellStyle name="Обычный 3" xfId="8"/>
    <cellStyle name="Обычный 4" xfId="9"/>
    <cellStyle name="Обычный 5" xfId="10"/>
    <cellStyle name="Обычный 6" xfId="11"/>
    <cellStyle name="Обычный 7" xfId="12"/>
    <cellStyle name="Обычный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6"/>
  <sheetViews>
    <sheetView tabSelected="1" zoomScale="110" zoomScaleNormal="11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J64" sqref="J64:K64"/>
    </sheetView>
  </sheetViews>
  <sheetFormatPr defaultColWidth="9.140625" defaultRowHeight="15" x14ac:dyDescent="0.25"/>
  <cols>
    <col min="1" max="1" width="6.28515625" style="2" customWidth="1"/>
    <col min="2" max="2" width="30.7109375" style="2" customWidth="1"/>
    <col min="3" max="3" width="15.7109375" style="2" customWidth="1"/>
    <col min="4" max="4" width="14.140625" style="2" customWidth="1"/>
    <col min="5" max="5" width="13.42578125" style="2" customWidth="1"/>
    <col min="6" max="6" width="14.5703125" style="2" customWidth="1"/>
    <col min="7" max="7" width="14.85546875" style="2" customWidth="1"/>
    <col min="8" max="8" width="14.5703125" style="2" customWidth="1"/>
    <col min="9" max="9" width="10" style="2" bestFit="1" customWidth="1"/>
    <col min="10" max="10" width="12.7109375" style="2" customWidth="1"/>
    <col min="11" max="12" width="10.85546875" style="2" customWidth="1"/>
    <col min="13" max="16384" width="9.140625" style="2"/>
  </cols>
  <sheetData>
    <row r="1" spans="1:8" ht="49.5" customHeight="1" x14ac:dyDescent="0.25">
      <c r="A1" s="50" t="s">
        <v>129</v>
      </c>
      <c r="B1" s="51"/>
      <c r="C1" s="51"/>
      <c r="D1" s="51"/>
      <c r="E1" s="51"/>
      <c r="F1" s="51"/>
      <c r="G1" s="51"/>
      <c r="H1" s="51"/>
    </row>
    <row r="2" spans="1:8" ht="15.6" x14ac:dyDescent="0.25">
      <c r="A2" s="1"/>
    </row>
    <row r="3" spans="1:8" ht="29.25" customHeight="1" x14ac:dyDescent="0.25">
      <c r="A3" s="54" t="s">
        <v>0</v>
      </c>
      <c r="B3" s="54" t="s">
        <v>7</v>
      </c>
      <c r="C3" s="54" t="s">
        <v>1</v>
      </c>
      <c r="D3" s="54" t="s">
        <v>130</v>
      </c>
      <c r="E3" s="54" t="s">
        <v>74</v>
      </c>
      <c r="F3" s="55" t="s">
        <v>2</v>
      </c>
      <c r="G3" s="55"/>
      <c r="H3" s="55"/>
    </row>
    <row r="4" spans="1:8" ht="21.75" customHeight="1" x14ac:dyDescent="0.25">
      <c r="A4" s="54"/>
      <c r="B4" s="54"/>
      <c r="C4" s="54"/>
      <c r="D4" s="54"/>
      <c r="E4" s="54"/>
      <c r="F4" s="42" t="s">
        <v>3</v>
      </c>
      <c r="G4" s="42" t="s">
        <v>4</v>
      </c>
      <c r="H4" s="42" t="s">
        <v>5</v>
      </c>
    </row>
    <row r="5" spans="1:8" ht="17.25" customHeight="1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2">
        <v>6</v>
      </c>
      <c r="G5" s="42">
        <v>7</v>
      </c>
      <c r="H5" s="42">
        <v>8</v>
      </c>
    </row>
    <row r="6" spans="1:8" x14ac:dyDescent="0.25">
      <c r="A6" s="56" t="s">
        <v>11</v>
      </c>
      <c r="B6" s="57"/>
      <c r="C6" s="57"/>
      <c r="D6" s="57"/>
      <c r="E6" s="57"/>
      <c r="F6" s="57"/>
      <c r="G6" s="57"/>
      <c r="H6" s="57"/>
    </row>
    <row r="7" spans="1:8" ht="25.5" customHeight="1" x14ac:dyDescent="0.25">
      <c r="A7" s="39"/>
      <c r="B7" s="53" t="s">
        <v>8</v>
      </c>
      <c r="C7" s="53"/>
      <c r="D7" s="12">
        <f>D8</f>
        <v>290394.43000000005</v>
      </c>
      <c r="E7" s="12">
        <f t="shared" ref="E7:H7" si="0">E8</f>
        <v>1130872.23</v>
      </c>
      <c r="F7" s="12">
        <f t="shared" si="0"/>
        <v>1138502.2199999997</v>
      </c>
      <c r="G7" s="12">
        <f t="shared" si="0"/>
        <v>1122502.6599999999</v>
      </c>
      <c r="H7" s="12">
        <f t="shared" si="0"/>
        <v>1126502.6599999999</v>
      </c>
    </row>
    <row r="8" spans="1:8" x14ac:dyDescent="0.25">
      <c r="A8" s="39"/>
      <c r="B8" s="60" t="s">
        <v>128</v>
      </c>
      <c r="C8" s="60"/>
      <c r="D8" s="12">
        <f>D10+D12+D14+D16+D18+D20+D22+D24+D26+D28+D30+D32+D34+D36+D38+D40+D42+D46+D48+D50+D52+D54+D56+D58+D60+D62</f>
        <v>290394.43000000005</v>
      </c>
      <c r="E8" s="12">
        <f t="shared" ref="E8:F8" si="1">E10+E12+E14+E16+E18+E20+E22+E24+E26+E28+E30+E32+E34+E36+E38+E40+E42+E46+E48+E50+E52+E54+E56+E58+E60+E62</f>
        <v>1130872.23</v>
      </c>
      <c r="F8" s="12">
        <f t="shared" si="1"/>
        <v>1138502.2199999997</v>
      </c>
      <c r="G8" s="12">
        <f>G10+G14+G16+G18+G20+G22+G24+G32+G34+G36+G40+G42+G46+G48+G50+G52+G54+G60+G62</f>
        <v>1122502.6599999999</v>
      </c>
      <c r="H8" s="12">
        <f>H10+H14+H16+H18+H20+H22+H24+H32+H34+H36+H40+H42+H46+H48+H50+H52+H54+H60+H62</f>
        <v>1126502.6599999999</v>
      </c>
    </row>
    <row r="9" spans="1:8" x14ac:dyDescent="0.25">
      <c r="A9" s="45">
        <v>1</v>
      </c>
      <c r="B9" s="46" t="s">
        <v>77</v>
      </c>
      <c r="C9" s="21" t="s">
        <v>78</v>
      </c>
      <c r="D9" s="13">
        <v>23902.6</v>
      </c>
      <c r="E9" s="13">
        <v>18535.11</v>
      </c>
      <c r="F9" s="13">
        <v>12683</v>
      </c>
      <c r="G9" s="13">
        <v>12683</v>
      </c>
      <c r="H9" s="13">
        <v>12683</v>
      </c>
    </row>
    <row r="10" spans="1:8" ht="19.5" customHeight="1" x14ac:dyDescent="0.25">
      <c r="A10" s="45"/>
      <c r="B10" s="46"/>
      <c r="C10" s="21" t="s">
        <v>79</v>
      </c>
      <c r="D10" s="13">
        <v>37339.93</v>
      </c>
      <c r="E10" s="13">
        <v>34628.550000000003</v>
      </c>
      <c r="F10" s="13">
        <v>36481.379999999997</v>
      </c>
      <c r="G10" s="13">
        <v>35315.06</v>
      </c>
      <c r="H10" s="13">
        <v>35315.06</v>
      </c>
    </row>
    <row r="11" spans="1:8" x14ac:dyDescent="0.25">
      <c r="A11" s="45">
        <v>2</v>
      </c>
      <c r="B11" s="52" t="s">
        <v>80</v>
      </c>
      <c r="C11" s="21" t="s">
        <v>78</v>
      </c>
      <c r="D11" s="6">
        <v>1.6</v>
      </c>
      <c r="E11" s="8">
        <v>0</v>
      </c>
      <c r="F11" s="8">
        <v>0</v>
      </c>
      <c r="G11" s="8">
        <v>0</v>
      </c>
      <c r="H11" s="8">
        <v>0</v>
      </c>
    </row>
    <row r="12" spans="1:8" ht="36" customHeight="1" x14ac:dyDescent="0.25">
      <c r="A12" s="45"/>
      <c r="B12" s="52"/>
      <c r="C12" s="21" t="s">
        <v>79</v>
      </c>
      <c r="D12" s="6">
        <v>6691.99</v>
      </c>
      <c r="E12" s="6">
        <v>0</v>
      </c>
      <c r="F12" s="6">
        <v>0</v>
      </c>
      <c r="G12" s="6">
        <v>0</v>
      </c>
      <c r="H12" s="6">
        <v>0</v>
      </c>
    </row>
    <row r="13" spans="1:8" ht="27.75" customHeight="1" x14ac:dyDescent="0.25">
      <c r="A13" s="45">
        <v>3</v>
      </c>
      <c r="B13" s="46" t="s">
        <v>81</v>
      </c>
      <c r="C13" s="21" t="s">
        <v>78</v>
      </c>
      <c r="D13" s="6">
        <v>153.9</v>
      </c>
      <c r="E13" s="6">
        <v>161.30000000000001</v>
      </c>
      <c r="F13" s="6">
        <v>175.53</v>
      </c>
      <c r="G13" s="6">
        <v>175.3</v>
      </c>
      <c r="H13" s="6">
        <v>175.3</v>
      </c>
    </row>
    <row r="14" spans="1:8" ht="44.25" customHeight="1" x14ac:dyDescent="0.25">
      <c r="A14" s="45"/>
      <c r="B14" s="46"/>
      <c r="C14" s="21" t="s">
        <v>79</v>
      </c>
      <c r="D14" s="6">
        <v>159709.54</v>
      </c>
      <c r="E14" s="6">
        <v>793724.85</v>
      </c>
      <c r="F14" s="6">
        <v>832569.6</v>
      </c>
      <c r="G14" s="6">
        <v>833891.99</v>
      </c>
      <c r="H14" s="6">
        <v>835075.45</v>
      </c>
    </row>
    <row r="15" spans="1:8" ht="25.5" customHeight="1" x14ac:dyDescent="0.25">
      <c r="A15" s="45">
        <v>4</v>
      </c>
      <c r="B15" s="46" t="s">
        <v>82</v>
      </c>
      <c r="C15" s="21" t="s">
        <v>78</v>
      </c>
      <c r="D15" s="6">
        <v>20.46</v>
      </c>
      <c r="E15" s="6">
        <v>20.46</v>
      </c>
      <c r="F15" s="24">
        <v>6.5460000000000003</v>
      </c>
      <c r="G15" s="24">
        <v>6.9039999999999999</v>
      </c>
      <c r="H15" s="24">
        <v>6.9039999999999999</v>
      </c>
    </row>
    <row r="16" spans="1:8" ht="48.75" customHeight="1" x14ac:dyDescent="0.25">
      <c r="A16" s="45"/>
      <c r="B16" s="46"/>
      <c r="C16" s="21" t="s">
        <v>79</v>
      </c>
      <c r="D16" s="6">
        <v>1012.95</v>
      </c>
      <c r="E16" s="6">
        <v>11344.78</v>
      </c>
      <c r="F16" s="6">
        <v>9244.86</v>
      </c>
      <c r="G16" s="6">
        <v>9244.86</v>
      </c>
      <c r="H16" s="6">
        <v>11344.78</v>
      </c>
    </row>
    <row r="17" spans="1:8" ht="51.75" customHeight="1" x14ac:dyDescent="0.25">
      <c r="A17" s="45">
        <v>5</v>
      </c>
      <c r="B17" s="46" t="s">
        <v>83</v>
      </c>
      <c r="C17" s="21" t="s">
        <v>84</v>
      </c>
      <c r="D17" s="25">
        <v>108</v>
      </c>
      <c r="E17" s="25">
        <v>130</v>
      </c>
      <c r="F17" s="25">
        <v>130</v>
      </c>
      <c r="G17" s="25">
        <v>130</v>
      </c>
      <c r="H17" s="25">
        <v>130</v>
      </c>
    </row>
    <row r="18" spans="1:8" x14ac:dyDescent="0.25">
      <c r="A18" s="45"/>
      <c r="B18" s="46"/>
      <c r="C18" s="21" t="s">
        <v>79</v>
      </c>
      <c r="D18" s="6">
        <v>2514.52</v>
      </c>
      <c r="E18" s="6">
        <v>22753</v>
      </c>
      <c r="F18" s="6">
        <v>17398.36</v>
      </c>
      <c r="G18" s="6">
        <v>17398.36</v>
      </c>
      <c r="H18" s="6">
        <v>17398.36</v>
      </c>
    </row>
    <row r="19" spans="1:8" ht="53.25" customHeight="1" x14ac:dyDescent="0.25">
      <c r="A19" s="45">
        <v>6</v>
      </c>
      <c r="B19" s="46" t="s">
        <v>85</v>
      </c>
      <c r="C19" s="21" t="s">
        <v>84</v>
      </c>
      <c r="D19" s="8">
        <v>8700</v>
      </c>
      <c r="E19" s="8">
        <v>8700</v>
      </c>
      <c r="F19" s="8">
        <v>8800</v>
      </c>
      <c r="G19" s="8">
        <v>8900</v>
      </c>
      <c r="H19" s="8">
        <v>9100</v>
      </c>
    </row>
    <row r="20" spans="1:8" x14ac:dyDescent="0.25">
      <c r="A20" s="45"/>
      <c r="B20" s="46"/>
      <c r="C20" s="21" t="s">
        <v>79</v>
      </c>
      <c r="D20" s="6">
        <v>3461.94</v>
      </c>
      <c r="E20" s="6">
        <v>8791.1200000000008</v>
      </c>
      <c r="F20" s="6">
        <v>9968.59</v>
      </c>
      <c r="G20" s="6">
        <v>9968.59</v>
      </c>
      <c r="H20" s="6">
        <v>9968.59</v>
      </c>
    </row>
    <row r="21" spans="1:8" ht="45" customHeight="1" x14ac:dyDescent="0.25">
      <c r="A21" s="45">
        <v>7</v>
      </c>
      <c r="B21" s="46" t="s">
        <v>86</v>
      </c>
      <c r="C21" s="21" t="s">
        <v>87</v>
      </c>
      <c r="D21" s="8">
        <v>33364</v>
      </c>
      <c r="E21" s="8">
        <v>33364</v>
      </c>
      <c r="F21" s="8">
        <v>41867.5</v>
      </c>
      <c r="G21" s="8">
        <v>42167.5</v>
      </c>
      <c r="H21" s="8">
        <v>43467.5</v>
      </c>
    </row>
    <row r="22" spans="1:8" x14ac:dyDescent="0.25">
      <c r="A22" s="45"/>
      <c r="B22" s="46"/>
      <c r="C22" s="21" t="s">
        <v>79</v>
      </c>
      <c r="D22" s="6">
        <v>3087.58</v>
      </c>
      <c r="E22" s="6">
        <v>12357.72</v>
      </c>
      <c r="F22" s="6">
        <v>7076.83</v>
      </c>
      <c r="G22" s="6">
        <v>7076.83</v>
      </c>
      <c r="H22" s="6">
        <v>7076.83</v>
      </c>
    </row>
    <row r="23" spans="1:8" ht="56.25" customHeight="1" x14ac:dyDescent="0.25">
      <c r="A23" s="45">
        <v>8</v>
      </c>
      <c r="B23" s="48" t="s">
        <v>88</v>
      </c>
      <c r="C23" s="22" t="s">
        <v>84</v>
      </c>
      <c r="D23" s="8">
        <v>1</v>
      </c>
      <c r="E23" s="8">
        <v>1</v>
      </c>
      <c r="F23" s="8">
        <v>1</v>
      </c>
      <c r="G23" s="8">
        <v>1</v>
      </c>
      <c r="H23" s="8">
        <v>1</v>
      </c>
    </row>
    <row r="24" spans="1:8" x14ac:dyDescent="0.25">
      <c r="A24" s="45"/>
      <c r="B24" s="48"/>
      <c r="C24" s="22" t="s">
        <v>79</v>
      </c>
      <c r="D24" s="6">
        <v>11358.08</v>
      </c>
      <c r="E24" s="6">
        <v>6520.6</v>
      </c>
      <c r="F24" s="6">
        <v>6076.83</v>
      </c>
      <c r="G24" s="6">
        <v>6076.83</v>
      </c>
      <c r="H24" s="6">
        <v>6076.83</v>
      </c>
    </row>
    <row r="25" spans="1:8" ht="51" customHeight="1" x14ac:dyDescent="0.25">
      <c r="A25" s="45">
        <v>9</v>
      </c>
      <c r="B25" s="48" t="s">
        <v>89</v>
      </c>
      <c r="C25" s="22" t="s">
        <v>84</v>
      </c>
      <c r="D25" s="8">
        <v>1</v>
      </c>
      <c r="E25" s="8">
        <v>4</v>
      </c>
      <c r="F25" s="8">
        <v>0</v>
      </c>
      <c r="G25" s="8">
        <v>0</v>
      </c>
      <c r="H25" s="8">
        <v>0</v>
      </c>
    </row>
    <row r="26" spans="1:8" x14ac:dyDescent="0.25">
      <c r="A26" s="45"/>
      <c r="B26" s="48"/>
      <c r="C26" s="22" t="s">
        <v>79</v>
      </c>
      <c r="D26" s="6">
        <v>9603</v>
      </c>
      <c r="E26" s="6">
        <v>16530.240000000002</v>
      </c>
      <c r="F26" s="6">
        <v>0</v>
      </c>
      <c r="G26" s="6">
        <v>0</v>
      </c>
      <c r="H26" s="6">
        <v>0</v>
      </c>
    </row>
    <row r="27" spans="1:8" ht="51.75" customHeight="1" x14ac:dyDescent="0.25">
      <c r="A27" s="45">
        <v>10</v>
      </c>
      <c r="B27" s="48" t="s">
        <v>90</v>
      </c>
      <c r="C27" s="22" t="s">
        <v>91</v>
      </c>
      <c r="D27" s="8">
        <v>4576</v>
      </c>
      <c r="E27" s="8">
        <v>1300</v>
      </c>
      <c r="F27" s="8">
        <v>0</v>
      </c>
      <c r="G27" s="8">
        <v>0</v>
      </c>
      <c r="H27" s="8">
        <v>0</v>
      </c>
    </row>
    <row r="28" spans="1:8" x14ac:dyDescent="0.25">
      <c r="A28" s="45"/>
      <c r="B28" s="48"/>
      <c r="C28" s="22" t="s">
        <v>79</v>
      </c>
      <c r="D28" s="6">
        <v>6732.79</v>
      </c>
      <c r="E28" s="6">
        <v>18542.27</v>
      </c>
      <c r="F28" s="6">
        <v>0</v>
      </c>
      <c r="G28" s="6">
        <v>0</v>
      </c>
      <c r="H28" s="6">
        <v>0</v>
      </c>
    </row>
    <row r="29" spans="1:8" ht="67.5" customHeight="1" x14ac:dyDescent="0.25">
      <c r="A29" s="45">
        <v>11</v>
      </c>
      <c r="B29" s="48" t="s">
        <v>92</v>
      </c>
      <c r="C29" s="22" t="s">
        <v>91</v>
      </c>
      <c r="D29" s="8">
        <v>198</v>
      </c>
      <c r="E29" s="8">
        <v>150</v>
      </c>
      <c r="F29" s="8">
        <v>0</v>
      </c>
      <c r="G29" s="8">
        <v>0</v>
      </c>
      <c r="H29" s="8">
        <v>0</v>
      </c>
    </row>
    <row r="30" spans="1:8" x14ac:dyDescent="0.25">
      <c r="A30" s="45"/>
      <c r="B30" s="48"/>
      <c r="C30" s="22" t="s">
        <v>79</v>
      </c>
      <c r="D30" s="6">
        <v>5365.91</v>
      </c>
      <c r="E30" s="6">
        <v>500</v>
      </c>
      <c r="F30" s="6">
        <v>0</v>
      </c>
      <c r="G30" s="6">
        <v>0</v>
      </c>
      <c r="H30" s="6">
        <v>0</v>
      </c>
    </row>
    <row r="31" spans="1:8" ht="46.5" customHeight="1" x14ac:dyDescent="0.25">
      <c r="A31" s="45">
        <v>12</v>
      </c>
      <c r="B31" s="46" t="s">
        <v>93</v>
      </c>
      <c r="C31" s="21" t="s">
        <v>94</v>
      </c>
      <c r="D31" s="24">
        <v>9.2629999999999999</v>
      </c>
      <c r="E31" s="6">
        <v>319.89999999999998</v>
      </c>
      <c r="F31" s="6">
        <v>319.89999999999998</v>
      </c>
      <c r="G31" s="6">
        <v>319.89999999999998</v>
      </c>
      <c r="H31" s="6">
        <v>319.89999999999998</v>
      </c>
    </row>
    <row r="32" spans="1:8" x14ac:dyDescent="0.25">
      <c r="A32" s="45"/>
      <c r="B32" s="46"/>
      <c r="C32" s="21" t="s">
        <v>79</v>
      </c>
      <c r="D32" s="6">
        <v>357.51</v>
      </c>
      <c r="E32" s="6">
        <v>23765.45</v>
      </c>
      <c r="F32" s="6">
        <v>29796.38</v>
      </c>
      <c r="G32" s="6">
        <v>29796.38</v>
      </c>
      <c r="H32" s="6">
        <v>29796.38</v>
      </c>
    </row>
    <row r="33" spans="1:8" ht="46.5" customHeight="1" x14ac:dyDescent="0.25">
      <c r="A33" s="45">
        <v>13</v>
      </c>
      <c r="B33" s="46" t="s">
        <v>106</v>
      </c>
      <c r="C33" s="21" t="s">
        <v>95</v>
      </c>
      <c r="D33" s="6">
        <v>78140</v>
      </c>
      <c r="E33" s="6">
        <v>307070.98</v>
      </c>
      <c r="F33" s="6">
        <v>343462.08</v>
      </c>
      <c r="G33" s="6">
        <v>343462.08</v>
      </c>
      <c r="H33" s="6">
        <v>343462.08</v>
      </c>
    </row>
    <row r="34" spans="1:8" x14ac:dyDescent="0.25">
      <c r="A34" s="45"/>
      <c r="B34" s="46"/>
      <c r="C34" s="21" t="s">
        <v>79</v>
      </c>
      <c r="D34" s="6">
        <v>399.33</v>
      </c>
      <c r="E34" s="6">
        <v>1584.31</v>
      </c>
      <c r="F34" s="6">
        <v>1650.77</v>
      </c>
      <c r="G34" s="6">
        <v>1650.77</v>
      </c>
      <c r="H34" s="6">
        <v>1650.77</v>
      </c>
    </row>
    <row r="35" spans="1:8" ht="33.75" customHeight="1" x14ac:dyDescent="0.25">
      <c r="A35" s="45">
        <v>14</v>
      </c>
      <c r="B35" s="46" t="s">
        <v>96</v>
      </c>
      <c r="C35" s="21" t="s">
        <v>97</v>
      </c>
      <c r="D35" s="30">
        <v>9</v>
      </c>
      <c r="E35" s="30">
        <v>12</v>
      </c>
      <c r="F35" s="30">
        <v>18</v>
      </c>
      <c r="G35" s="30">
        <v>18</v>
      </c>
      <c r="H35" s="30">
        <v>18</v>
      </c>
    </row>
    <row r="36" spans="1:8" x14ac:dyDescent="0.25">
      <c r="A36" s="45"/>
      <c r="B36" s="46"/>
      <c r="C36" s="21" t="s">
        <v>79</v>
      </c>
      <c r="D36" s="13">
        <v>2449.7600000000002</v>
      </c>
      <c r="E36" s="13">
        <v>10536.54</v>
      </c>
      <c r="F36" s="13">
        <v>5328.81</v>
      </c>
      <c r="G36" s="13">
        <v>5328.81</v>
      </c>
      <c r="H36" s="13">
        <v>5328.81</v>
      </c>
    </row>
    <row r="37" spans="1:8" ht="28.5" customHeight="1" x14ac:dyDescent="0.25">
      <c r="A37" s="45">
        <v>15</v>
      </c>
      <c r="B37" s="46" t="s">
        <v>98</v>
      </c>
      <c r="C37" s="21" t="s">
        <v>97</v>
      </c>
      <c r="D37" s="30">
        <v>10</v>
      </c>
      <c r="E37" s="30">
        <v>1</v>
      </c>
      <c r="F37" s="30">
        <v>0</v>
      </c>
      <c r="G37" s="30">
        <v>0</v>
      </c>
      <c r="H37" s="30">
        <v>0</v>
      </c>
    </row>
    <row r="38" spans="1:8" x14ac:dyDescent="0.25">
      <c r="A38" s="45"/>
      <c r="B38" s="46"/>
      <c r="C38" s="21" t="s">
        <v>79</v>
      </c>
      <c r="D38" s="13">
        <v>8786.9699999999993</v>
      </c>
      <c r="E38" s="13">
        <v>13224.88</v>
      </c>
      <c r="F38" s="13">
        <v>0</v>
      </c>
      <c r="G38" s="13">
        <v>0</v>
      </c>
      <c r="H38" s="13">
        <v>0</v>
      </c>
    </row>
    <row r="39" spans="1:8" ht="25.5" customHeight="1" x14ac:dyDescent="0.25">
      <c r="A39" s="45">
        <v>16</v>
      </c>
      <c r="B39" s="46" t="s">
        <v>99</v>
      </c>
      <c r="C39" s="21" t="s">
        <v>97</v>
      </c>
      <c r="D39" s="30">
        <v>1</v>
      </c>
      <c r="E39" s="30">
        <v>1</v>
      </c>
      <c r="F39" s="30">
        <v>1</v>
      </c>
      <c r="G39" s="30">
        <v>1</v>
      </c>
      <c r="H39" s="30">
        <v>1</v>
      </c>
    </row>
    <row r="40" spans="1:8" x14ac:dyDescent="0.25">
      <c r="A40" s="45"/>
      <c r="B40" s="46"/>
      <c r="C40" s="21" t="s">
        <v>79</v>
      </c>
      <c r="D40" s="13">
        <v>960.08</v>
      </c>
      <c r="E40" s="13">
        <v>10282.61</v>
      </c>
      <c r="F40" s="13">
        <v>9993.3700000000008</v>
      </c>
      <c r="G40" s="13">
        <v>9993.3700000000008</v>
      </c>
      <c r="H40" s="13">
        <v>9993.3700000000008</v>
      </c>
    </row>
    <row r="41" spans="1:8" ht="22.5" customHeight="1" x14ac:dyDescent="0.25">
      <c r="A41" s="45">
        <v>17</v>
      </c>
      <c r="B41" s="46" t="s">
        <v>100</v>
      </c>
      <c r="C41" s="21" t="s">
        <v>78</v>
      </c>
      <c r="D41" s="13">
        <v>876947.7</v>
      </c>
      <c r="E41" s="13">
        <v>876947.7</v>
      </c>
      <c r="F41" s="13">
        <v>876947.7</v>
      </c>
      <c r="G41" s="13">
        <v>876947.7</v>
      </c>
      <c r="H41" s="13">
        <v>876947.7</v>
      </c>
    </row>
    <row r="42" spans="1:8" x14ac:dyDescent="0.25">
      <c r="A42" s="45"/>
      <c r="B42" s="46"/>
      <c r="C42" s="21" t="s">
        <v>79</v>
      </c>
      <c r="D42" s="13">
        <v>0</v>
      </c>
      <c r="E42" s="13">
        <v>12624</v>
      </c>
      <c r="F42" s="13">
        <v>12624</v>
      </c>
      <c r="G42" s="13">
        <v>12624</v>
      </c>
      <c r="H42" s="13">
        <v>12624</v>
      </c>
    </row>
    <row r="43" spans="1:8" ht="18.75" customHeight="1" x14ac:dyDescent="0.25">
      <c r="A43" s="45">
        <v>18</v>
      </c>
      <c r="B43" s="49" t="s">
        <v>122</v>
      </c>
      <c r="C43" s="21" t="s">
        <v>97</v>
      </c>
      <c r="D43" s="30">
        <v>1</v>
      </c>
      <c r="E43" s="30">
        <v>0</v>
      </c>
      <c r="F43" s="30">
        <v>0</v>
      </c>
      <c r="G43" s="30">
        <v>0</v>
      </c>
      <c r="H43" s="30">
        <v>0</v>
      </c>
    </row>
    <row r="44" spans="1:8" x14ac:dyDescent="0.25">
      <c r="A44" s="45"/>
      <c r="B44" s="49"/>
      <c r="C44" s="21" t="s">
        <v>79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</row>
    <row r="45" spans="1:8" ht="26.25" customHeight="1" x14ac:dyDescent="0.25">
      <c r="A45" s="45">
        <v>19</v>
      </c>
      <c r="B45" s="46" t="s">
        <v>123</v>
      </c>
      <c r="C45" s="21" t="s">
        <v>84</v>
      </c>
      <c r="D45" s="30">
        <v>50</v>
      </c>
      <c r="E45" s="30">
        <v>7</v>
      </c>
      <c r="F45" s="30">
        <v>7</v>
      </c>
      <c r="G45" s="30">
        <v>7</v>
      </c>
      <c r="H45" s="30">
        <v>7</v>
      </c>
    </row>
    <row r="46" spans="1:8" x14ac:dyDescent="0.25">
      <c r="A46" s="45"/>
      <c r="B46" s="46"/>
      <c r="C46" s="21" t="s">
        <v>79</v>
      </c>
      <c r="D46" s="13">
        <v>664.72</v>
      </c>
      <c r="E46" s="13">
        <v>100</v>
      </c>
      <c r="F46" s="13">
        <v>100</v>
      </c>
      <c r="G46" s="13">
        <v>100</v>
      </c>
      <c r="H46" s="13">
        <v>100</v>
      </c>
    </row>
    <row r="47" spans="1:8" ht="24.75" customHeight="1" x14ac:dyDescent="0.25">
      <c r="A47" s="45">
        <v>20</v>
      </c>
      <c r="B47" s="46" t="s">
        <v>124</v>
      </c>
      <c r="C47" s="21" t="s">
        <v>84</v>
      </c>
      <c r="D47" s="30">
        <v>2</v>
      </c>
      <c r="E47" s="30">
        <v>12</v>
      </c>
      <c r="F47" s="30">
        <v>21</v>
      </c>
      <c r="G47" s="30">
        <v>21</v>
      </c>
      <c r="H47" s="30">
        <v>21</v>
      </c>
    </row>
    <row r="48" spans="1:8" x14ac:dyDescent="0.25">
      <c r="A48" s="45"/>
      <c r="B48" s="46"/>
      <c r="C48" s="21" t="s">
        <v>79</v>
      </c>
      <c r="D48" s="13">
        <v>13.57</v>
      </c>
      <c r="E48" s="13">
        <v>127.67</v>
      </c>
      <c r="F48" s="13">
        <v>1594.58</v>
      </c>
      <c r="G48" s="13">
        <v>1594.58</v>
      </c>
      <c r="H48" s="13">
        <v>1594.58</v>
      </c>
    </row>
    <row r="49" spans="1:11" ht="21.75" customHeight="1" x14ac:dyDescent="0.25">
      <c r="A49" s="45">
        <v>21</v>
      </c>
      <c r="B49" s="46" t="s">
        <v>125</v>
      </c>
      <c r="C49" s="21" t="s">
        <v>84</v>
      </c>
      <c r="D49" s="30">
        <v>4</v>
      </c>
      <c r="E49" s="30">
        <v>5</v>
      </c>
      <c r="F49" s="30">
        <v>5</v>
      </c>
      <c r="G49" s="30">
        <v>5</v>
      </c>
      <c r="H49" s="30">
        <v>5</v>
      </c>
    </row>
    <row r="50" spans="1:11" x14ac:dyDescent="0.25">
      <c r="A50" s="45"/>
      <c r="B50" s="46"/>
      <c r="C50" s="21" t="s">
        <v>79</v>
      </c>
      <c r="D50" s="13">
        <v>981.25</v>
      </c>
      <c r="E50" s="13">
        <v>15561.88</v>
      </c>
      <c r="F50" s="13">
        <v>21747.9</v>
      </c>
      <c r="G50" s="13">
        <v>12681.98</v>
      </c>
      <c r="H50" s="13">
        <v>13398.6</v>
      </c>
    </row>
    <row r="51" spans="1:11" ht="24.75" customHeight="1" x14ac:dyDescent="0.25">
      <c r="A51" s="45">
        <v>22</v>
      </c>
      <c r="B51" s="46" t="s">
        <v>126</v>
      </c>
      <c r="C51" s="21" t="s">
        <v>84</v>
      </c>
      <c r="D51" s="30">
        <v>0</v>
      </c>
      <c r="E51" s="30">
        <v>45</v>
      </c>
      <c r="F51" s="30">
        <v>45</v>
      </c>
      <c r="G51" s="30">
        <v>45</v>
      </c>
      <c r="H51" s="30">
        <v>40</v>
      </c>
    </row>
    <row r="52" spans="1:11" x14ac:dyDescent="0.25">
      <c r="A52" s="45"/>
      <c r="B52" s="46"/>
      <c r="C52" s="21" t="s">
        <v>79</v>
      </c>
      <c r="D52" s="13">
        <v>151.88999999999999</v>
      </c>
      <c r="E52" s="13">
        <v>1005.71</v>
      </c>
      <c r="F52" s="13">
        <v>1005.71</v>
      </c>
      <c r="G52" s="13">
        <v>1005.71</v>
      </c>
      <c r="H52" s="13">
        <v>1005.71</v>
      </c>
    </row>
    <row r="53" spans="1:11" ht="26.25" customHeight="1" x14ac:dyDescent="0.25">
      <c r="A53" s="45">
        <v>23</v>
      </c>
      <c r="B53" s="46" t="s">
        <v>101</v>
      </c>
      <c r="C53" s="21" t="s">
        <v>94</v>
      </c>
      <c r="D53" s="31">
        <v>2.9</v>
      </c>
      <c r="E53" s="31">
        <v>4.2</v>
      </c>
      <c r="F53" s="31">
        <v>4.2</v>
      </c>
      <c r="G53" s="31">
        <v>4.2</v>
      </c>
      <c r="H53" s="31">
        <v>4.2</v>
      </c>
    </row>
    <row r="54" spans="1:11" x14ac:dyDescent="0.25">
      <c r="A54" s="45"/>
      <c r="B54" s="46"/>
      <c r="C54" s="21" t="s">
        <v>79</v>
      </c>
      <c r="D54" s="13">
        <v>259.51</v>
      </c>
      <c r="E54" s="13">
        <v>16782.07</v>
      </c>
      <c r="F54" s="13">
        <v>15055.98</v>
      </c>
      <c r="G54" s="13">
        <v>15055.98</v>
      </c>
      <c r="H54" s="13">
        <v>15055.98</v>
      </c>
    </row>
    <row r="55" spans="1:11" ht="24" customHeight="1" x14ac:dyDescent="0.25">
      <c r="A55" s="45">
        <v>24</v>
      </c>
      <c r="B55" s="46" t="s">
        <v>102</v>
      </c>
      <c r="C55" s="21" t="s">
        <v>94</v>
      </c>
      <c r="D55" s="31">
        <v>2.9</v>
      </c>
      <c r="E55" s="13">
        <v>0</v>
      </c>
      <c r="F55" s="13">
        <v>0</v>
      </c>
      <c r="G55" s="13">
        <v>0</v>
      </c>
      <c r="H55" s="13">
        <v>0</v>
      </c>
    </row>
    <row r="56" spans="1:11" x14ac:dyDescent="0.25">
      <c r="A56" s="45"/>
      <c r="B56" s="46"/>
      <c r="C56" s="21" t="s">
        <v>79</v>
      </c>
      <c r="D56" s="13">
        <v>953.44</v>
      </c>
      <c r="E56" s="13">
        <v>0</v>
      </c>
      <c r="F56" s="13">
        <v>0</v>
      </c>
      <c r="G56" s="13">
        <v>0</v>
      </c>
      <c r="H56" s="13">
        <v>0</v>
      </c>
    </row>
    <row r="57" spans="1:11" ht="19.5" customHeight="1" x14ac:dyDescent="0.25">
      <c r="A57" s="47">
        <v>25</v>
      </c>
      <c r="B57" s="48" t="s">
        <v>103</v>
      </c>
      <c r="C57" s="22" t="s">
        <v>94</v>
      </c>
      <c r="D57" s="31">
        <v>2.9</v>
      </c>
      <c r="E57" s="13">
        <v>0</v>
      </c>
      <c r="F57" s="13">
        <v>0</v>
      </c>
      <c r="G57" s="13">
        <v>0</v>
      </c>
      <c r="H57" s="13">
        <v>0</v>
      </c>
    </row>
    <row r="58" spans="1:11" x14ac:dyDescent="0.25">
      <c r="A58" s="47"/>
      <c r="B58" s="48"/>
      <c r="C58" s="22" t="s">
        <v>79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</row>
    <row r="59" spans="1:11" ht="37.5" customHeight="1" x14ac:dyDescent="0.25">
      <c r="A59" s="45">
        <v>26</v>
      </c>
      <c r="B59" s="46" t="s">
        <v>104</v>
      </c>
      <c r="C59" s="21" t="s">
        <v>94</v>
      </c>
      <c r="D59" s="13">
        <v>252.8</v>
      </c>
      <c r="E59" s="32">
        <v>285.59699999999998</v>
      </c>
      <c r="F59" s="32">
        <v>280.76</v>
      </c>
      <c r="G59" s="32">
        <v>284.28399999999999</v>
      </c>
      <c r="H59" s="32">
        <v>284.28399999999999</v>
      </c>
    </row>
    <row r="60" spans="1:11" x14ac:dyDescent="0.25">
      <c r="A60" s="45"/>
      <c r="B60" s="46"/>
      <c r="C60" s="21" t="s">
        <v>79</v>
      </c>
      <c r="D60" s="13">
        <v>15492.03</v>
      </c>
      <c r="E60" s="13">
        <v>75202</v>
      </c>
      <c r="F60" s="13">
        <f>74000+2202</f>
        <v>76202</v>
      </c>
      <c r="G60" s="13">
        <v>74000</v>
      </c>
      <c r="H60" s="13">
        <v>74000</v>
      </c>
    </row>
    <row r="61" spans="1:11" ht="29.25" customHeight="1" x14ac:dyDescent="0.25">
      <c r="A61" s="45">
        <v>27</v>
      </c>
      <c r="B61" s="46" t="s">
        <v>105</v>
      </c>
      <c r="C61" s="21" t="s">
        <v>95</v>
      </c>
      <c r="D61" s="13">
        <v>2137461</v>
      </c>
      <c r="E61" s="13">
        <v>6753278</v>
      </c>
      <c r="F61" s="13">
        <v>6618370.9199999999</v>
      </c>
      <c r="G61" s="13">
        <v>6618370.9199999999</v>
      </c>
      <c r="H61" s="13">
        <v>6618370.9199999999</v>
      </c>
    </row>
    <row r="62" spans="1:11" x14ac:dyDescent="0.25">
      <c r="A62" s="45"/>
      <c r="B62" s="46"/>
      <c r="C62" s="21" t="s">
        <v>79</v>
      </c>
      <c r="D62" s="13">
        <v>12046.14</v>
      </c>
      <c r="E62" s="13">
        <v>24381.98</v>
      </c>
      <c r="F62" s="13">
        <v>44586.27</v>
      </c>
      <c r="G62" s="13">
        <v>39698.559999999998</v>
      </c>
      <c r="H62" s="13">
        <v>39698.559999999998</v>
      </c>
    </row>
    <row r="63" spans="1:11" ht="16.5" customHeight="1" x14ac:dyDescent="0.25">
      <c r="A63" s="58" t="s">
        <v>12</v>
      </c>
      <c r="B63" s="59"/>
      <c r="C63" s="59"/>
      <c r="D63" s="59"/>
      <c r="E63" s="59"/>
      <c r="F63" s="59"/>
      <c r="G63" s="59"/>
      <c r="H63" s="59"/>
    </row>
    <row r="64" spans="1:11" ht="27.75" customHeight="1" x14ac:dyDescent="0.25">
      <c r="A64" s="3"/>
      <c r="B64" s="53" t="s">
        <v>8</v>
      </c>
      <c r="C64" s="53"/>
      <c r="D64" s="12">
        <f>D65+D86</f>
        <v>8343385.4000000013</v>
      </c>
      <c r="E64" s="12">
        <f t="shared" ref="E64:H64" si="2">E65+E86</f>
        <v>8669582.5899999999</v>
      </c>
      <c r="F64" s="12">
        <f t="shared" si="2"/>
        <v>9339158.6600000001</v>
      </c>
      <c r="G64" s="12">
        <f t="shared" si="2"/>
        <v>8620575.3800000008</v>
      </c>
      <c r="H64" s="12">
        <f t="shared" si="2"/>
        <v>8620575.1900000013</v>
      </c>
      <c r="K64" s="10"/>
    </row>
    <row r="65" spans="1:11" s="36" customFormat="1" ht="14.25" x14ac:dyDescent="0.2">
      <c r="A65" s="3"/>
      <c r="B65" s="40" t="s">
        <v>14</v>
      </c>
      <c r="C65" s="3"/>
      <c r="D65" s="12">
        <f>D67+D69+D71+D73+D75+D77+D79+D81+D83+D85</f>
        <v>8312331.0000000009</v>
      </c>
      <c r="E65" s="12">
        <f t="shared" ref="E65:H65" si="3">E67+E69+E71+E73+E75+E77+E79+E81+E83+E85</f>
        <v>8635251.4700000007</v>
      </c>
      <c r="F65" s="12">
        <f t="shared" si="3"/>
        <v>9304106.1300000008</v>
      </c>
      <c r="G65" s="12">
        <f t="shared" si="3"/>
        <v>8587741.7800000012</v>
      </c>
      <c r="H65" s="12">
        <f t="shared" si="3"/>
        <v>8587741.5900000017</v>
      </c>
    </row>
    <row r="66" spans="1:11" ht="24.75" customHeight="1" x14ac:dyDescent="0.25">
      <c r="A66" s="45">
        <v>1</v>
      </c>
      <c r="B66" s="61" t="s">
        <v>15</v>
      </c>
      <c r="C66" s="26" t="s">
        <v>114</v>
      </c>
      <c r="D66" s="8">
        <v>19027</v>
      </c>
      <c r="E66" s="8">
        <v>19299</v>
      </c>
      <c r="F66" s="7">
        <f>19207+92</f>
        <v>19299</v>
      </c>
      <c r="G66" s="7">
        <f>19207+92</f>
        <v>19299</v>
      </c>
      <c r="H66" s="7">
        <f>19207+92</f>
        <v>19299</v>
      </c>
    </row>
    <row r="67" spans="1:11" x14ac:dyDescent="0.25">
      <c r="A67" s="45"/>
      <c r="B67" s="61"/>
      <c r="C67" s="26" t="s">
        <v>6</v>
      </c>
      <c r="D67" s="6">
        <v>3961168.71</v>
      </c>
      <c r="E67" s="6">
        <v>4166353.51</v>
      </c>
      <c r="F67" s="5">
        <v>4529197.3099999996</v>
      </c>
      <c r="G67" s="5">
        <v>4457706.38</v>
      </c>
      <c r="H67" s="5">
        <v>4457706.3899999997</v>
      </c>
    </row>
    <row r="68" spans="1:11" ht="24.75" customHeight="1" x14ac:dyDescent="0.25">
      <c r="A68" s="45">
        <v>2</v>
      </c>
      <c r="B68" s="61" t="s">
        <v>73</v>
      </c>
      <c r="C68" s="26" t="s">
        <v>114</v>
      </c>
      <c r="D68" s="8">
        <v>19027</v>
      </c>
      <c r="E68" s="8">
        <v>19299</v>
      </c>
      <c r="F68" s="11">
        <v>19299</v>
      </c>
      <c r="G68" s="11">
        <v>19299</v>
      </c>
      <c r="H68" s="11">
        <v>19299</v>
      </c>
    </row>
    <row r="69" spans="1:11" x14ac:dyDescent="0.25">
      <c r="A69" s="45"/>
      <c r="B69" s="61"/>
      <c r="C69" s="26" t="s">
        <v>6</v>
      </c>
      <c r="D69" s="6">
        <v>25523.759999999998</v>
      </c>
      <c r="E69" s="6">
        <v>32672.69</v>
      </c>
      <c r="F69" s="5">
        <v>32834</v>
      </c>
      <c r="G69" s="5">
        <v>32834</v>
      </c>
      <c r="H69" s="5">
        <v>32834</v>
      </c>
    </row>
    <row r="70" spans="1:11" ht="26.25" customHeight="1" x14ac:dyDescent="0.25">
      <c r="A70" s="62">
        <v>3</v>
      </c>
      <c r="B70" s="52" t="s">
        <v>16</v>
      </c>
      <c r="C70" s="26" t="s">
        <v>115</v>
      </c>
      <c r="D70" s="8">
        <v>14149</v>
      </c>
      <c r="E70" s="8">
        <v>14658</v>
      </c>
      <c r="F70" s="7">
        <v>14540</v>
      </c>
      <c r="G70" s="7">
        <v>14374</v>
      </c>
      <c r="H70" s="7">
        <v>14037</v>
      </c>
    </row>
    <row r="71" spans="1:11" x14ac:dyDescent="0.25">
      <c r="A71" s="62"/>
      <c r="B71" s="52"/>
      <c r="C71" s="26" t="s">
        <v>6</v>
      </c>
      <c r="D71" s="6">
        <v>1613789.12</v>
      </c>
      <c r="E71" s="6">
        <v>1708632.53</v>
      </c>
      <c r="F71" s="5">
        <v>1653571.88</v>
      </c>
      <c r="G71" s="5">
        <v>1411783.01</v>
      </c>
      <c r="H71" s="5">
        <v>1407296.24</v>
      </c>
    </row>
    <row r="72" spans="1:11" ht="23.25" customHeight="1" x14ac:dyDescent="0.25">
      <c r="A72" s="45">
        <v>4</v>
      </c>
      <c r="B72" s="52" t="s">
        <v>17</v>
      </c>
      <c r="C72" s="26" t="s">
        <v>116</v>
      </c>
      <c r="D72" s="8">
        <v>15044</v>
      </c>
      <c r="E72" s="8">
        <v>15599</v>
      </c>
      <c r="F72" s="7">
        <v>16130</v>
      </c>
      <c r="G72" s="7">
        <v>16799</v>
      </c>
      <c r="H72" s="7">
        <v>17630</v>
      </c>
    </row>
    <row r="73" spans="1:11" x14ac:dyDescent="0.25">
      <c r="A73" s="45"/>
      <c r="B73" s="52"/>
      <c r="C73" s="26" t="s">
        <v>6</v>
      </c>
      <c r="D73" s="6">
        <v>1714618.08</v>
      </c>
      <c r="E73" s="6">
        <v>1818372.37</v>
      </c>
      <c r="F73" s="5">
        <v>2020550.7</v>
      </c>
      <c r="G73" s="5">
        <v>1732105.87</v>
      </c>
      <c r="H73" s="5">
        <v>1736921.5</v>
      </c>
    </row>
    <row r="74" spans="1:11" ht="24" customHeight="1" x14ac:dyDescent="0.25">
      <c r="A74" s="45">
        <v>5</v>
      </c>
      <c r="B74" s="52" t="s">
        <v>18</v>
      </c>
      <c r="C74" s="26" t="s">
        <v>117</v>
      </c>
      <c r="D74" s="8">
        <v>3287</v>
      </c>
      <c r="E74" s="8">
        <v>3385</v>
      </c>
      <c r="F74" s="7">
        <v>3426</v>
      </c>
      <c r="G74" s="7">
        <v>3438</v>
      </c>
      <c r="H74" s="7">
        <v>3448</v>
      </c>
    </row>
    <row r="75" spans="1:11" x14ac:dyDescent="0.25">
      <c r="A75" s="45"/>
      <c r="B75" s="52"/>
      <c r="C75" s="26" t="s">
        <v>6</v>
      </c>
      <c r="D75" s="6">
        <v>376448.47</v>
      </c>
      <c r="E75" s="6">
        <v>403080.74</v>
      </c>
      <c r="F75" s="5">
        <v>490474.35</v>
      </c>
      <c r="G75" s="5">
        <v>417991.53</v>
      </c>
      <c r="H75" s="5">
        <v>417662.47</v>
      </c>
    </row>
    <row r="76" spans="1:11" ht="24" customHeight="1" x14ac:dyDescent="0.25">
      <c r="A76" s="45">
        <v>6</v>
      </c>
      <c r="B76" s="52" t="s">
        <v>75</v>
      </c>
      <c r="C76" s="26" t="s">
        <v>117</v>
      </c>
      <c r="D76" s="8">
        <v>32139</v>
      </c>
      <c r="E76" s="8">
        <v>7836</v>
      </c>
      <c r="F76" s="7">
        <v>8486</v>
      </c>
      <c r="G76" s="7">
        <v>8486</v>
      </c>
      <c r="H76" s="7">
        <v>8486</v>
      </c>
    </row>
    <row r="77" spans="1:11" x14ac:dyDescent="0.25">
      <c r="A77" s="45"/>
      <c r="B77" s="52"/>
      <c r="C77" s="26" t="s">
        <v>6</v>
      </c>
      <c r="D77" s="6">
        <v>376805.44</v>
      </c>
      <c r="E77" s="6">
        <v>253248.03</v>
      </c>
      <c r="F77" s="5">
        <v>292837.3</v>
      </c>
      <c r="G77" s="5">
        <v>292837.3</v>
      </c>
      <c r="H77" s="5">
        <v>292837.3</v>
      </c>
      <c r="I77" s="10"/>
      <c r="J77" s="10"/>
      <c r="K77" s="10"/>
    </row>
    <row r="78" spans="1:11" ht="24" customHeight="1" x14ac:dyDescent="0.25">
      <c r="A78" s="45">
        <v>7</v>
      </c>
      <c r="B78" s="52" t="s">
        <v>19</v>
      </c>
      <c r="C78" s="26" t="s">
        <v>118</v>
      </c>
      <c r="D78" s="8">
        <v>576025</v>
      </c>
      <c r="E78" s="8">
        <v>651797</v>
      </c>
      <c r="F78" s="7">
        <v>651797</v>
      </c>
      <c r="G78" s="7">
        <v>651797</v>
      </c>
      <c r="H78" s="7">
        <v>651797</v>
      </c>
    </row>
    <row r="79" spans="1:11" x14ac:dyDescent="0.25">
      <c r="A79" s="45"/>
      <c r="B79" s="52"/>
      <c r="C79" s="26" t="s">
        <v>6</v>
      </c>
      <c r="D79" s="6">
        <v>169863.7</v>
      </c>
      <c r="E79" s="6">
        <v>180617.51</v>
      </c>
      <c r="F79" s="5">
        <v>183205.56</v>
      </c>
      <c r="G79" s="5">
        <v>160661.70000000001</v>
      </c>
      <c r="H79" s="5">
        <v>160661.70000000001</v>
      </c>
      <c r="I79" s="10"/>
      <c r="J79" s="10"/>
      <c r="K79" s="10"/>
    </row>
    <row r="80" spans="1:11" ht="36.75" customHeight="1" x14ac:dyDescent="0.25">
      <c r="A80" s="45">
        <v>8</v>
      </c>
      <c r="B80" s="52" t="s">
        <v>37</v>
      </c>
      <c r="C80" s="26" t="s">
        <v>119</v>
      </c>
      <c r="D80" s="8">
        <v>114247</v>
      </c>
      <c r="E80" s="8">
        <v>101767</v>
      </c>
      <c r="F80" s="7">
        <v>115640</v>
      </c>
      <c r="G80" s="7">
        <v>115665</v>
      </c>
      <c r="H80" s="7">
        <v>115640</v>
      </c>
    </row>
    <row r="81" spans="1:11" x14ac:dyDescent="0.25">
      <c r="A81" s="45"/>
      <c r="B81" s="52"/>
      <c r="C81" s="26" t="s">
        <v>6</v>
      </c>
      <c r="D81" s="6">
        <v>64337.87</v>
      </c>
      <c r="E81" s="6">
        <v>58905.27</v>
      </c>
      <c r="F81" s="5">
        <v>87914.12</v>
      </c>
      <c r="G81" s="5">
        <v>69150.880000000005</v>
      </c>
      <c r="H81" s="5">
        <f>G81</f>
        <v>69150.880000000005</v>
      </c>
    </row>
    <row r="82" spans="1:11" ht="24" customHeight="1" x14ac:dyDescent="0.25">
      <c r="A82" s="62">
        <v>9</v>
      </c>
      <c r="B82" s="52" t="s">
        <v>20</v>
      </c>
      <c r="C82" s="26" t="s">
        <v>120</v>
      </c>
      <c r="D82" s="8">
        <v>1425</v>
      </c>
      <c r="E82" s="8">
        <v>1400</v>
      </c>
      <c r="F82" s="7">
        <v>1400</v>
      </c>
      <c r="G82" s="7">
        <v>1400</v>
      </c>
      <c r="H82" s="7">
        <v>1400</v>
      </c>
    </row>
    <row r="83" spans="1:11" x14ac:dyDescent="0.25">
      <c r="A83" s="62"/>
      <c r="B83" s="52"/>
      <c r="C83" s="26" t="s">
        <v>6</v>
      </c>
      <c r="D83" s="6">
        <v>3131.41</v>
      </c>
      <c r="E83" s="6">
        <v>4108.5600000000004</v>
      </c>
      <c r="F83" s="5">
        <v>9361.32</v>
      </c>
      <c r="G83" s="5">
        <v>8772.7999999999993</v>
      </c>
      <c r="H83" s="5">
        <v>8772.7999999999993</v>
      </c>
    </row>
    <row r="84" spans="1:11" ht="83.25" customHeight="1" x14ac:dyDescent="0.25">
      <c r="A84" s="62">
        <v>10</v>
      </c>
      <c r="B84" s="52" t="s">
        <v>72</v>
      </c>
      <c r="C84" s="26" t="s">
        <v>121</v>
      </c>
      <c r="D84" s="8">
        <v>3036</v>
      </c>
      <c r="E84" s="8">
        <v>2985</v>
      </c>
      <c r="F84" s="7">
        <v>2981</v>
      </c>
      <c r="G84" s="7">
        <v>2981</v>
      </c>
      <c r="H84" s="7">
        <v>2981</v>
      </c>
    </row>
    <row r="85" spans="1:11" x14ac:dyDescent="0.25">
      <c r="A85" s="62"/>
      <c r="B85" s="52"/>
      <c r="C85" s="26" t="s">
        <v>6</v>
      </c>
      <c r="D85" s="6">
        <v>6644.44</v>
      </c>
      <c r="E85" s="6">
        <v>9260.26</v>
      </c>
      <c r="F85" s="5">
        <v>4159.59</v>
      </c>
      <c r="G85" s="5">
        <v>3898.31</v>
      </c>
      <c r="H85" s="5">
        <v>3898.31</v>
      </c>
    </row>
    <row r="86" spans="1:11" s="36" customFormat="1" ht="16.5" customHeight="1" x14ac:dyDescent="0.2">
      <c r="A86" s="3"/>
      <c r="B86" s="37" t="s">
        <v>10</v>
      </c>
      <c r="C86" s="38"/>
      <c r="D86" s="12">
        <f>D88+D90+D92</f>
        <v>31054.400000000001</v>
      </c>
      <c r="E86" s="12">
        <f t="shared" ref="E86:H86" si="4">E88+E90+E92</f>
        <v>34331.120000000003</v>
      </c>
      <c r="F86" s="12">
        <f t="shared" si="4"/>
        <v>35052.53</v>
      </c>
      <c r="G86" s="12">
        <f t="shared" si="4"/>
        <v>32833.599999999999</v>
      </c>
      <c r="H86" s="12">
        <f t="shared" si="4"/>
        <v>32833.599999999999</v>
      </c>
    </row>
    <row r="87" spans="1:11" ht="37.5" customHeight="1" x14ac:dyDescent="0.25">
      <c r="A87" s="45">
        <v>1</v>
      </c>
      <c r="B87" s="52" t="s">
        <v>22</v>
      </c>
      <c r="C87" s="26" t="s">
        <v>111</v>
      </c>
      <c r="D87" s="4">
        <v>163</v>
      </c>
      <c r="E87" s="4">
        <v>158</v>
      </c>
      <c r="F87" s="9">
        <v>200</v>
      </c>
      <c r="G87" s="9">
        <v>200</v>
      </c>
      <c r="H87" s="9">
        <v>200</v>
      </c>
    </row>
    <row r="88" spans="1:11" ht="15.75" customHeight="1" x14ac:dyDescent="0.25">
      <c r="A88" s="45"/>
      <c r="B88" s="52"/>
      <c r="C88" s="26" t="s">
        <v>6</v>
      </c>
      <c r="D88" s="6">
        <v>3911.93</v>
      </c>
      <c r="E88" s="6">
        <v>4868.33</v>
      </c>
      <c r="F88" s="5">
        <v>5092.8</v>
      </c>
      <c r="G88" s="5">
        <v>4768.55</v>
      </c>
      <c r="H88" s="5">
        <v>4768.55</v>
      </c>
    </row>
    <row r="89" spans="1:11" ht="59.45" customHeight="1" x14ac:dyDescent="0.25">
      <c r="A89" s="45">
        <v>2</v>
      </c>
      <c r="B89" s="52" t="s">
        <v>23</v>
      </c>
      <c r="C89" s="26" t="s">
        <v>112</v>
      </c>
      <c r="D89" s="4">
        <v>27</v>
      </c>
      <c r="E89" s="4">
        <v>27</v>
      </c>
      <c r="F89" s="9">
        <v>27</v>
      </c>
      <c r="G89" s="9">
        <v>27</v>
      </c>
      <c r="H89" s="9">
        <v>27</v>
      </c>
    </row>
    <row r="90" spans="1:11" ht="36" customHeight="1" x14ac:dyDescent="0.25">
      <c r="A90" s="45"/>
      <c r="B90" s="52"/>
      <c r="C90" s="26" t="s">
        <v>6</v>
      </c>
      <c r="D90" s="6">
        <v>9538.42</v>
      </c>
      <c r="E90" s="6">
        <v>3340.52</v>
      </c>
      <c r="F90" s="5">
        <v>3442.03</v>
      </c>
      <c r="G90" s="5">
        <v>3222.57</v>
      </c>
      <c r="H90" s="5">
        <v>3222.57</v>
      </c>
    </row>
    <row r="91" spans="1:11" ht="80.45" customHeight="1" x14ac:dyDescent="0.25">
      <c r="A91" s="45">
        <v>3</v>
      </c>
      <c r="B91" s="52" t="s">
        <v>24</v>
      </c>
      <c r="C91" s="26" t="s">
        <v>113</v>
      </c>
      <c r="D91" s="8">
        <v>5651</v>
      </c>
      <c r="E91" s="8">
        <v>5600</v>
      </c>
      <c r="F91" s="7">
        <v>5600</v>
      </c>
      <c r="G91" s="7">
        <v>5600</v>
      </c>
      <c r="H91" s="7">
        <v>5600</v>
      </c>
    </row>
    <row r="92" spans="1:11" ht="25.5" customHeight="1" x14ac:dyDescent="0.25">
      <c r="A92" s="45"/>
      <c r="B92" s="52"/>
      <c r="C92" s="26" t="s">
        <v>6</v>
      </c>
      <c r="D92" s="6">
        <v>17604.05</v>
      </c>
      <c r="E92" s="6">
        <v>26122.27</v>
      </c>
      <c r="F92" s="5">
        <v>26517.7</v>
      </c>
      <c r="G92" s="5">
        <v>24842.48</v>
      </c>
      <c r="H92" s="5">
        <v>24842.48</v>
      </c>
      <c r="I92" s="10"/>
      <c r="J92" s="10"/>
      <c r="K92" s="10"/>
    </row>
    <row r="93" spans="1:11" x14ac:dyDescent="0.25">
      <c r="A93" s="58" t="s">
        <v>13</v>
      </c>
      <c r="B93" s="59"/>
      <c r="C93" s="59"/>
      <c r="D93" s="59"/>
      <c r="E93" s="59"/>
      <c r="F93" s="59"/>
      <c r="G93" s="59"/>
      <c r="H93" s="59"/>
    </row>
    <row r="94" spans="1:11" ht="36" customHeight="1" x14ac:dyDescent="0.25">
      <c r="A94" s="16"/>
      <c r="B94" s="23" t="s">
        <v>8</v>
      </c>
      <c r="C94" s="20"/>
      <c r="D94" s="35">
        <f>D95+D166</f>
        <v>1771369.1999999997</v>
      </c>
      <c r="E94" s="35">
        <f>E95+E166</f>
        <v>1914380.014</v>
      </c>
      <c r="F94" s="35">
        <f>F95+F166</f>
        <v>1964234.9519999998</v>
      </c>
      <c r="G94" s="35">
        <f>G95+G166</f>
        <v>1919587.7161700001</v>
      </c>
      <c r="H94" s="35">
        <f>H95+H166</f>
        <v>1852837.6161700001</v>
      </c>
      <c r="I94" s="10"/>
      <c r="J94" s="10"/>
    </row>
    <row r="95" spans="1:11" s="36" customFormat="1" ht="18" customHeight="1" x14ac:dyDescent="0.2">
      <c r="A95" s="33"/>
      <c r="B95" s="20" t="s">
        <v>9</v>
      </c>
      <c r="C95" s="33"/>
      <c r="D95" s="35">
        <f>D97+D99+D101+D103+D105+D107+D109+D111+D113+D115+D117+D119+D123+D135+D137+D139+D141+D143+D145+D147+D149+D151+D153+D125+D127+D129+D131+D133+D155+D157+D159+D161+D163+D165</f>
        <v>1384207.5899999999</v>
      </c>
      <c r="E95" s="35">
        <f>E97+E99+E101+E103+E105+E107+E109+E111+E113+E115+E117+E119+E123+E135+E137+E139+E141+E143+E145+E147+E149+E151+E153+E125+E127+E129+E131+E133+E155+E157+E159+E161+E163+E165</f>
        <v>1393592.26</v>
      </c>
      <c r="F95" s="35">
        <f>F97+F99+F101+F103+F105+F107+F109+F111+F113+F115+F117+F119+F123+F135+F137+F139+F141+F143+F145+F147+F149+F151+F153+F125+F127+F129+F131+F133+F155+F157+F159+F161+F163+F165</f>
        <v>1409377.1649999998</v>
      </c>
      <c r="G95" s="35">
        <f>G97+G99+G101+G103+G105+G107+G109+G111+G113+G115+G117+G119+G123+G135+G137+G139+G141+G143+G145+G147+G149+G151+G153+G125+G127+G129+G131+G133+G155+G157+G159+G161+G163+G165</f>
        <v>1395400.2361700002</v>
      </c>
      <c r="H95" s="35">
        <f>H97+H99+H101+H103+H105+H107+H109+H111+H113+H115+H117+H119+H123+H135+H137+H139+H141+H143+H145+H147+H149+H151+H153+H125+H127+H129+H131+H133+H155+H157+H159+H161+H163+H165</f>
        <v>1328650.1361700001</v>
      </c>
    </row>
    <row r="96" spans="1:11" ht="25.15" customHeight="1" x14ac:dyDescent="0.25">
      <c r="A96" s="47">
        <v>1</v>
      </c>
      <c r="B96" s="63" t="s">
        <v>26</v>
      </c>
      <c r="C96" s="27" t="s">
        <v>109</v>
      </c>
      <c r="D96" s="15">
        <v>23660</v>
      </c>
      <c r="E96" s="15">
        <v>30192</v>
      </c>
      <c r="F96" s="13">
        <v>30192</v>
      </c>
      <c r="G96" s="13">
        <v>30192</v>
      </c>
      <c r="H96" s="13">
        <v>30192</v>
      </c>
    </row>
    <row r="97" spans="1:8" x14ac:dyDescent="0.25">
      <c r="A97" s="47"/>
      <c r="B97" s="63"/>
      <c r="C97" s="27" t="s">
        <v>6</v>
      </c>
      <c r="D97" s="13">
        <v>37476.11</v>
      </c>
      <c r="E97" s="14">
        <f>43701.94</f>
        <v>43701.94</v>
      </c>
      <c r="F97" s="13">
        <v>39127.93</v>
      </c>
      <c r="G97" s="13">
        <v>45201.99</v>
      </c>
      <c r="H97" s="13">
        <v>37308.239999999998</v>
      </c>
    </row>
    <row r="98" spans="1:8" ht="27.6" customHeight="1" x14ac:dyDescent="0.25">
      <c r="A98" s="47">
        <v>2</v>
      </c>
      <c r="B98" s="63" t="s">
        <v>27</v>
      </c>
      <c r="C98" s="27" t="s">
        <v>109</v>
      </c>
      <c r="D98" s="15">
        <v>26369</v>
      </c>
      <c r="E98" s="14">
        <v>31140</v>
      </c>
      <c r="F98" s="13">
        <v>31140</v>
      </c>
      <c r="G98" s="13">
        <v>31140</v>
      </c>
      <c r="H98" s="13">
        <v>31140</v>
      </c>
    </row>
    <row r="99" spans="1:8" x14ac:dyDescent="0.25">
      <c r="A99" s="47"/>
      <c r="B99" s="63"/>
      <c r="C99" s="27" t="s">
        <v>6</v>
      </c>
      <c r="D99" s="14">
        <v>35808.339999999997</v>
      </c>
      <c r="E99" s="14">
        <f>42945.21-766.98</f>
        <v>42178.229999999996</v>
      </c>
      <c r="F99" s="13">
        <v>37974.480000000003</v>
      </c>
      <c r="G99" s="13">
        <v>44030.04</v>
      </c>
      <c r="H99" s="13">
        <v>36596.269999999997</v>
      </c>
    </row>
    <row r="100" spans="1:8" ht="22.9" customHeight="1" x14ac:dyDescent="0.25">
      <c r="A100" s="47">
        <v>3</v>
      </c>
      <c r="B100" s="63" t="s">
        <v>28</v>
      </c>
      <c r="C100" s="27" t="s">
        <v>109</v>
      </c>
      <c r="D100" s="15">
        <v>25669</v>
      </c>
      <c r="E100" s="14">
        <v>29937</v>
      </c>
      <c r="F100" s="14">
        <v>29937</v>
      </c>
      <c r="G100" s="14">
        <v>29937</v>
      </c>
      <c r="H100" s="14">
        <v>29937</v>
      </c>
    </row>
    <row r="101" spans="1:8" x14ac:dyDescent="0.25">
      <c r="A101" s="47"/>
      <c r="B101" s="63"/>
      <c r="C101" s="27" t="s">
        <v>6</v>
      </c>
      <c r="D101" s="14">
        <f>38770.76</f>
        <v>38770.76</v>
      </c>
      <c r="E101" s="14">
        <f>45335.99-1000</f>
        <v>44335.99</v>
      </c>
      <c r="F101" s="13">
        <v>40872.120000000003</v>
      </c>
      <c r="G101" s="13">
        <v>47739.07</v>
      </c>
      <c r="H101" s="13">
        <v>39032.5</v>
      </c>
    </row>
    <row r="102" spans="1:8" ht="25.15" customHeight="1" x14ac:dyDescent="0.25">
      <c r="A102" s="47">
        <v>4</v>
      </c>
      <c r="B102" s="63" t="s">
        <v>29</v>
      </c>
      <c r="C102" s="27" t="s">
        <v>109</v>
      </c>
      <c r="D102" s="15">
        <v>53448</v>
      </c>
      <c r="E102" s="14">
        <v>57137</v>
      </c>
      <c r="F102" s="14">
        <v>57137</v>
      </c>
      <c r="G102" s="14">
        <v>57137</v>
      </c>
      <c r="H102" s="14">
        <v>57137</v>
      </c>
    </row>
    <row r="103" spans="1:8" x14ac:dyDescent="0.25">
      <c r="A103" s="47"/>
      <c r="B103" s="63"/>
      <c r="C103" s="27" t="s">
        <v>6</v>
      </c>
      <c r="D103" s="14">
        <v>75659.3</v>
      </c>
      <c r="E103" s="14">
        <v>82187.5</v>
      </c>
      <c r="F103" s="13">
        <v>78800.759999999995</v>
      </c>
      <c r="G103" s="13">
        <v>90143.9</v>
      </c>
      <c r="H103" s="13">
        <v>79957.399999999994</v>
      </c>
    </row>
    <row r="104" spans="1:8" ht="23.45" customHeight="1" x14ac:dyDescent="0.25">
      <c r="A104" s="47">
        <v>5</v>
      </c>
      <c r="B104" s="63" t="s">
        <v>30</v>
      </c>
      <c r="C104" s="27" t="s">
        <v>109</v>
      </c>
      <c r="D104" s="15">
        <v>22378</v>
      </c>
      <c r="E104" s="14">
        <v>25178</v>
      </c>
      <c r="F104" s="14">
        <v>25178</v>
      </c>
      <c r="G104" s="14">
        <v>25178</v>
      </c>
      <c r="H104" s="14">
        <v>25178</v>
      </c>
    </row>
    <row r="105" spans="1:8" x14ac:dyDescent="0.25">
      <c r="A105" s="47"/>
      <c r="B105" s="63"/>
      <c r="C105" s="27" t="s">
        <v>6</v>
      </c>
      <c r="D105" s="14">
        <v>24042.94</v>
      </c>
      <c r="E105" s="14">
        <v>32649.53</v>
      </c>
      <c r="F105" s="13">
        <v>27762.18</v>
      </c>
      <c r="G105" s="13">
        <v>33262.410000000003</v>
      </c>
      <c r="H105" s="13">
        <v>26374.46</v>
      </c>
    </row>
    <row r="106" spans="1:8" ht="25.15" customHeight="1" x14ac:dyDescent="0.25">
      <c r="A106" s="47">
        <v>6</v>
      </c>
      <c r="B106" s="63" t="s">
        <v>31</v>
      </c>
      <c r="C106" s="27" t="s">
        <v>109</v>
      </c>
      <c r="D106" s="15">
        <v>20092</v>
      </c>
      <c r="E106" s="14">
        <v>21529</v>
      </c>
      <c r="F106" s="14">
        <v>21529</v>
      </c>
      <c r="G106" s="14">
        <v>21529</v>
      </c>
      <c r="H106" s="14">
        <v>21529</v>
      </c>
    </row>
    <row r="107" spans="1:8" ht="13.15" customHeight="1" x14ac:dyDescent="0.25">
      <c r="A107" s="47"/>
      <c r="B107" s="63"/>
      <c r="C107" s="27" t="s">
        <v>6</v>
      </c>
      <c r="D107" s="14">
        <v>31824.75</v>
      </c>
      <c r="E107" s="14">
        <f>5930+32762.26</f>
        <v>38692.259999999995</v>
      </c>
      <c r="F107" s="13">
        <v>33440.019999999997</v>
      </c>
      <c r="G107" s="13">
        <v>41134.76</v>
      </c>
      <c r="H107" s="13">
        <v>31799.59</v>
      </c>
    </row>
    <row r="108" spans="1:8" ht="23.25" customHeight="1" x14ac:dyDescent="0.25">
      <c r="A108" s="47">
        <v>7</v>
      </c>
      <c r="B108" s="63" t="s">
        <v>32</v>
      </c>
      <c r="C108" s="27" t="s">
        <v>109</v>
      </c>
      <c r="D108" s="15">
        <v>24379</v>
      </c>
      <c r="E108" s="13">
        <v>30013</v>
      </c>
      <c r="F108" s="13">
        <v>30013</v>
      </c>
      <c r="G108" s="13">
        <v>30013</v>
      </c>
      <c r="H108" s="13">
        <v>30013</v>
      </c>
    </row>
    <row r="109" spans="1:8" x14ac:dyDescent="0.25">
      <c r="A109" s="47"/>
      <c r="B109" s="63"/>
      <c r="C109" s="27" t="s">
        <v>6</v>
      </c>
      <c r="D109" s="14">
        <v>38686.89</v>
      </c>
      <c r="E109" s="13">
        <v>38510.11</v>
      </c>
      <c r="F109" s="13">
        <f>39860.92-441.72</f>
        <v>39419.199999999997</v>
      </c>
      <c r="G109" s="13">
        <v>41134.76</v>
      </c>
      <c r="H109" s="13">
        <f>31799.59-0.46</f>
        <v>31799.13</v>
      </c>
    </row>
    <row r="110" spans="1:8" ht="26.45" customHeight="1" x14ac:dyDescent="0.25">
      <c r="A110" s="47">
        <v>8</v>
      </c>
      <c r="B110" s="63" t="s">
        <v>33</v>
      </c>
      <c r="C110" s="27" t="s">
        <v>109</v>
      </c>
      <c r="D110" s="15">
        <v>4361</v>
      </c>
      <c r="E110" s="13">
        <v>4979</v>
      </c>
      <c r="F110" s="13">
        <v>4979</v>
      </c>
      <c r="G110" s="13">
        <v>4979</v>
      </c>
      <c r="H110" s="13">
        <v>4979</v>
      </c>
    </row>
    <row r="111" spans="1:8" ht="20.25" customHeight="1" x14ac:dyDescent="0.25">
      <c r="A111" s="47"/>
      <c r="B111" s="63"/>
      <c r="C111" s="27" t="s">
        <v>6</v>
      </c>
      <c r="D111" s="14">
        <v>5790.02</v>
      </c>
      <c r="E111" s="13">
        <v>6272.14</v>
      </c>
      <c r="F111" s="13">
        <v>6426.68</v>
      </c>
      <c r="G111" s="13">
        <v>6500.07</v>
      </c>
      <c r="H111" s="13">
        <v>6149.48</v>
      </c>
    </row>
    <row r="112" spans="1:8" ht="25.15" customHeight="1" x14ac:dyDescent="0.25">
      <c r="A112" s="47">
        <v>9</v>
      </c>
      <c r="B112" s="63" t="s">
        <v>34</v>
      </c>
      <c r="C112" s="27" t="s">
        <v>109</v>
      </c>
      <c r="D112" s="15">
        <v>5945</v>
      </c>
      <c r="E112" s="13">
        <v>6568</v>
      </c>
      <c r="F112" s="13">
        <v>6568</v>
      </c>
      <c r="G112" s="13">
        <v>6568</v>
      </c>
      <c r="H112" s="13">
        <v>6568</v>
      </c>
    </row>
    <row r="113" spans="1:8" x14ac:dyDescent="0.25">
      <c r="A113" s="47"/>
      <c r="B113" s="63"/>
      <c r="C113" s="27" t="s">
        <v>6</v>
      </c>
      <c r="D113" s="14">
        <f>5132.13</f>
        <v>5132.13</v>
      </c>
      <c r="E113" s="13">
        <v>5664.17</v>
      </c>
      <c r="F113" s="13">
        <v>5824.48</v>
      </c>
      <c r="G113" s="13">
        <v>6142.84</v>
      </c>
      <c r="H113" s="13">
        <v>5568.42</v>
      </c>
    </row>
    <row r="114" spans="1:8" ht="24.6" customHeight="1" x14ac:dyDescent="0.25">
      <c r="A114" s="47">
        <v>10</v>
      </c>
      <c r="B114" s="63" t="s">
        <v>35</v>
      </c>
      <c r="C114" s="27" t="s">
        <v>109</v>
      </c>
      <c r="D114" s="15">
        <v>2943</v>
      </c>
      <c r="E114" s="13">
        <v>4133</v>
      </c>
      <c r="F114" s="13">
        <v>4133</v>
      </c>
      <c r="G114" s="13">
        <v>4133</v>
      </c>
      <c r="H114" s="13">
        <v>4133</v>
      </c>
    </row>
    <row r="115" spans="1:8" x14ac:dyDescent="0.25">
      <c r="A115" s="47"/>
      <c r="B115" s="63"/>
      <c r="C115" s="27" t="s">
        <v>6</v>
      </c>
      <c r="D115" s="14">
        <v>8533.5400000000009</v>
      </c>
      <c r="E115" s="13">
        <v>15551.93</v>
      </c>
      <c r="F115" s="13">
        <v>9912.83</v>
      </c>
      <c r="G115" s="13">
        <v>9574.5300000000007</v>
      </c>
      <c r="H115" s="13">
        <f>9461.84-68.5</f>
        <v>9393.34</v>
      </c>
    </row>
    <row r="116" spans="1:8" ht="23.25" customHeight="1" x14ac:dyDescent="0.25">
      <c r="A116" s="47">
        <v>11</v>
      </c>
      <c r="B116" s="63" t="s">
        <v>36</v>
      </c>
      <c r="C116" s="27" t="s">
        <v>109</v>
      </c>
      <c r="D116" s="15">
        <v>57989</v>
      </c>
      <c r="E116" s="13">
        <v>22456</v>
      </c>
      <c r="F116" s="13">
        <v>22456</v>
      </c>
      <c r="G116" s="13">
        <v>22456</v>
      </c>
      <c r="H116" s="13">
        <v>22456</v>
      </c>
    </row>
    <row r="117" spans="1:8" x14ac:dyDescent="0.25">
      <c r="A117" s="47"/>
      <c r="B117" s="63"/>
      <c r="C117" s="27" t="s">
        <v>6</v>
      </c>
      <c r="D117" s="14">
        <v>16416.09</v>
      </c>
      <c r="E117" s="13">
        <v>24679.62</v>
      </c>
      <c r="F117" s="13">
        <v>19524.03</v>
      </c>
      <c r="G117" s="13">
        <v>24094.02</v>
      </c>
      <c r="H117" s="13">
        <v>18547.87</v>
      </c>
    </row>
    <row r="118" spans="1:8" ht="26.25" customHeight="1" x14ac:dyDescent="0.25">
      <c r="A118" s="47">
        <v>12</v>
      </c>
      <c r="B118" s="63" t="s">
        <v>25</v>
      </c>
      <c r="C118" s="27" t="s">
        <v>109</v>
      </c>
      <c r="D118" s="15">
        <v>3936</v>
      </c>
      <c r="E118" s="13">
        <v>3586</v>
      </c>
      <c r="F118" s="13">
        <v>3586</v>
      </c>
      <c r="G118" s="13">
        <v>3586</v>
      </c>
      <c r="H118" s="13">
        <v>3586</v>
      </c>
    </row>
    <row r="119" spans="1:8" ht="22.5" customHeight="1" x14ac:dyDescent="0.25">
      <c r="A119" s="47"/>
      <c r="B119" s="63"/>
      <c r="C119" s="27" t="s">
        <v>6</v>
      </c>
      <c r="D119" s="13">
        <v>3150.9</v>
      </c>
      <c r="E119" s="13">
        <v>3833.6</v>
      </c>
      <c r="F119" s="13">
        <v>3931.39</v>
      </c>
      <c r="G119" s="13">
        <v>4076.11</v>
      </c>
      <c r="H119" s="13">
        <v>3757.7</v>
      </c>
    </row>
    <row r="120" spans="1:8" ht="27" customHeight="1" x14ac:dyDescent="0.25">
      <c r="A120" s="47">
        <v>13</v>
      </c>
      <c r="B120" s="63" t="s">
        <v>21</v>
      </c>
      <c r="C120" s="27" t="s">
        <v>109</v>
      </c>
      <c r="D120" s="15">
        <f>37596+94400</f>
        <v>131996</v>
      </c>
      <c r="E120" s="13">
        <f>37500+94400</f>
        <v>131900</v>
      </c>
      <c r="F120" s="13">
        <f>37500+94400</f>
        <v>131900</v>
      </c>
      <c r="G120" s="13">
        <f>37500+94400</f>
        <v>131900</v>
      </c>
      <c r="H120" s="13">
        <f>37500+94400</f>
        <v>131900</v>
      </c>
    </row>
    <row r="121" spans="1:8" x14ac:dyDescent="0.25">
      <c r="A121" s="47"/>
      <c r="B121" s="63"/>
      <c r="C121" s="27" t="s">
        <v>40</v>
      </c>
      <c r="D121" s="15">
        <f>450+1130</f>
        <v>1580</v>
      </c>
      <c r="E121" s="13">
        <f>450+1130</f>
        <v>1580</v>
      </c>
      <c r="F121" s="13">
        <f>450+1130</f>
        <v>1580</v>
      </c>
      <c r="G121" s="13">
        <v>1603.7</v>
      </c>
      <c r="H121" s="13">
        <f>450+1130</f>
        <v>1580</v>
      </c>
    </row>
    <row r="122" spans="1:8" ht="35.25" customHeight="1" x14ac:dyDescent="0.25">
      <c r="A122" s="47"/>
      <c r="B122" s="63"/>
      <c r="C122" s="27" t="s">
        <v>110</v>
      </c>
      <c r="D122" s="15">
        <f>6266+16525</f>
        <v>22791</v>
      </c>
      <c r="E122" s="13">
        <f>6250+16525</f>
        <v>22775</v>
      </c>
      <c r="F122" s="13">
        <f>6250+16525</f>
        <v>22775</v>
      </c>
      <c r="G122" s="13">
        <f>6250+16525</f>
        <v>22775</v>
      </c>
      <c r="H122" s="13">
        <f>6250+16525</f>
        <v>22775</v>
      </c>
    </row>
    <row r="123" spans="1:8" x14ac:dyDescent="0.25">
      <c r="A123" s="47"/>
      <c r="B123" s="63"/>
      <c r="C123" s="27" t="s">
        <v>6</v>
      </c>
      <c r="D123" s="13">
        <f>3883.68+11170.2</f>
        <v>15053.880000000001</v>
      </c>
      <c r="E123" s="13">
        <v>13541.51</v>
      </c>
      <c r="F123" s="13">
        <f>5178+13733.51</f>
        <v>18911.510000000002</v>
      </c>
      <c r="G123" s="13">
        <f>3925.86+11049.87</f>
        <v>14975.730000000001</v>
      </c>
      <c r="H123" s="13">
        <v>14975.73</v>
      </c>
    </row>
    <row r="124" spans="1:8" x14ac:dyDescent="0.25">
      <c r="A124" s="47">
        <v>14</v>
      </c>
      <c r="B124" s="63" t="s">
        <v>37</v>
      </c>
      <c r="C124" s="27" t="s">
        <v>40</v>
      </c>
      <c r="D124" s="18">
        <v>2093</v>
      </c>
      <c r="E124" s="28">
        <v>2094</v>
      </c>
      <c r="F124" s="28">
        <v>2082</v>
      </c>
      <c r="G124" s="28">
        <v>2082</v>
      </c>
      <c r="H124" s="28">
        <v>2082</v>
      </c>
    </row>
    <row r="125" spans="1:8" ht="18.75" customHeight="1" x14ac:dyDescent="0.25">
      <c r="A125" s="47"/>
      <c r="B125" s="63"/>
      <c r="C125" s="27" t="s">
        <v>6</v>
      </c>
      <c r="D125" s="13">
        <f>10087.43-93.12</f>
        <v>9994.31</v>
      </c>
      <c r="E125" s="28">
        <v>13485.34</v>
      </c>
      <c r="F125" s="29">
        <f>(15182237.09)/1000</f>
        <v>15182.237090000001</v>
      </c>
      <c r="G125" s="29">
        <f>(14884546.17)/1000</f>
        <v>14884.54617</v>
      </c>
      <c r="H125" s="29">
        <f>(14884546.17)/1000</f>
        <v>14884.54617</v>
      </c>
    </row>
    <row r="126" spans="1:8" ht="63.6" customHeight="1" x14ac:dyDescent="0.25">
      <c r="A126" s="47">
        <v>15</v>
      </c>
      <c r="B126" s="63" t="s">
        <v>38</v>
      </c>
      <c r="C126" s="27" t="s">
        <v>41</v>
      </c>
      <c r="D126" s="18">
        <v>38</v>
      </c>
      <c r="E126" s="28">
        <v>13</v>
      </c>
      <c r="F126" s="28">
        <v>13</v>
      </c>
      <c r="G126" s="28">
        <v>13</v>
      </c>
      <c r="H126" s="28">
        <v>13</v>
      </c>
    </row>
    <row r="127" spans="1:8" ht="24" customHeight="1" x14ac:dyDescent="0.25">
      <c r="A127" s="47"/>
      <c r="B127" s="63"/>
      <c r="C127" s="27" t="s">
        <v>6</v>
      </c>
      <c r="D127" s="13">
        <v>20592.830000000002</v>
      </c>
      <c r="E127" s="28">
        <v>18162.939999999999</v>
      </c>
      <c r="F127" s="29">
        <f>20448444/1000</f>
        <v>20448.444</v>
      </c>
      <c r="G127" s="29">
        <v>20047.490000000002</v>
      </c>
      <c r="H127" s="29">
        <v>20047.490000000002</v>
      </c>
    </row>
    <row r="128" spans="1:8" ht="76.900000000000006" customHeight="1" x14ac:dyDescent="0.25">
      <c r="A128" s="47">
        <v>16</v>
      </c>
      <c r="B128" s="63" t="s">
        <v>127</v>
      </c>
      <c r="C128" s="27" t="s">
        <v>40</v>
      </c>
      <c r="D128" s="18">
        <v>474</v>
      </c>
      <c r="E128" s="28">
        <v>356</v>
      </c>
      <c r="F128" s="28">
        <v>356</v>
      </c>
      <c r="G128" s="28">
        <v>356</v>
      </c>
      <c r="H128" s="28">
        <v>356</v>
      </c>
    </row>
    <row r="129" spans="1:8" ht="18" customHeight="1" x14ac:dyDescent="0.25">
      <c r="A129" s="47"/>
      <c r="B129" s="63"/>
      <c r="C129" s="27" t="s">
        <v>6</v>
      </c>
      <c r="D129" s="13">
        <v>16506.2</v>
      </c>
      <c r="E129" s="28">
        <v>12930.2</v>
      </c>
      <c r="F129" s="29">
        <f>14297688/1000</f>
        <v>14297.688</v>
      </c>
      <c r="G129" s="29">
        <v>14017.34</v>
      </c>
      <c r="H129" s="29">
        <v>14017.34</v>
      </c>
    </row>
    <row r="130" spans="1:8" ht="14.45" customHeight="1" x14ac:dyDescent="0.25">
      <c r="A130" s="47">
        <v>17</v>
      </c>
      <c r="B130" s="63" t="s">
        <v>39</v>
      </c>
      <c r="C130" s="27" t="s">
        <v>41</v>
      </c>
      <c r="D130" s="18">
        <v>12</v>
      </c>
      <c r="E130" s="28">
        <v>12</v>
      </c>
      <c r="F130" s="28">
        <v>12</v>
      </c>
      <c r="G130" s="28">
        <v>12</v>
      </c>
      <c r="H130" s="28">
        <v>12</v>
      </c>
    </row>
    <row r="131" spans="1:8" ht="15" customHeight="1" x14ac:dyDescent="0.25">
      <c r="A131" s="47"/>
      <c r="B131" s="63"/>
      <c r="C131" s="27" t="s">
        <v>6</v>
      </c>
      <c r="D131" s="43">
        <v>12880.8</v>
      </c>
      <c r="E131" s="28">
        <v>17219.86</v>
      </c>
      <c r="F131" s="29">
        <f>(19386675.05)/1000</f>
        <v>19386.675050000002</v>
      </c>
      <c r="G131" s="29">
        <v>18952.55</v>
      </c>
      <c r="H131" s="29">
        <v>18952.55</v>
      </c>
    </row>
    <row r="132" spans="1:8" ht="50.45" customHeight="1" x14ac:dyDescent="0.25">
      <c r="A132" s="47">
        <v>18</v>
      </c>
      <c r="B132" s="63" t="s">
        <v>76</v>
      </c>
      <c r="C132" s="27" t="s">
        <v>41</v>
      </c>
      <c r="D132" s="44">
        <v>0</v>
      </c>
      <c r="E132" s="28">
        <v>27</v>
      </c>
      <c r="F132" s="28">
        <v>27</v>
      </c>
      <c r="G132" s="28">
        <v>27</v>
      </c>
      <c r="H132" s="28">
        <v>27</v>
      </c>
    </row>
    <row r="133" spans="1:8" ht="32.25" customHeight="1" x14ac:dyDescent="0.25">
      <c r="A133" s="47"/>
      <c r="B133" s="63"/>
      <c r="C133" s="27" t="s">
        <v>6</v>
      </c>
      <c r="D133" s="44"/>
      <c r="E133" s="28">
        <v>18733.310000000001</v>
      </c>
      <c r="F133" s="29">
        <f>21090575.86/1000</f>
        <v>21090.575860000001</v>
      </c>
      <c r="G133" s="29">
        <v>20677.04</v>
      </c>
      <c r="H133" s="29">
        <v>20677.04</v>
      </c>
    </row>
    <row r="134" spans="1:8" ht="25.9" customHeight="1" x14ac:dyDescent="0.25">
      <c r="A134" s="47">
        <v>19</v>
      </c>
      <c r="B134" s="63" t="s">
        <v>42</v>
      </c>
      <c r="C134" s="27" t="s">
        <v>40</v>
      </c>
      <c r="D134" s="15">
        <v>1586</v>
      </c>
      <c r="E134" s="13">
        <v>1550</v>
      </c>
      <c r="F134" s="13">
        <v>1585</v>
      </c>
      <c r="G134" s="13">
        <v>1615</v>
      </c>
      <c r="H134" s="13">
        <v>1615</v>
      </c>
    </row>
    <row r="135" spans="1:8" ht="15.75" customHeight="1" x14ac:dyDescent="0.25">
      <c r="A135" s="47"/>
      <c r="B135" s="63"/>
      <c r="C135" s="27" t="s">
        <v>6</v>
      </c>
      <c r="D135" s="15">
        <v>63890.12</v>
      </c>
      <c r="E135" s="13">
        <v>68096.66</v>
      </c>
      <c r="F135" s="13">
        <f>88195.09-441.72</f>
        <v>87753.37</v>
      </c>
      <c r="G135" s="13">
        <v>82860.7</v>
      </c>
      <c r="H135" s="13">
        <f>G135</f>
        <v>82860.7</v>
      </c>
    </row>
    <row r="136" spans="1:8" ht="16.149999999999999" customHeight="1" x14ac:dyDescent="0.25">
      <c r="A136" s="47">
        <v>20</v>
      </c>
      <c r="B136" s="63" t="s">
        <v>43</v>
      </c>
      <c r="C136" s="27" t="s">
        <v>41</v>
      </c>
      <c r="D136" s="15">
        <v>537</v>
      </c>
      <c r="E136" s="13">
        <v>527</v>
      </c>
      <c r="F136" s="13">
        <v>527</v>
      </c>
      <c r="G136" s="13">
        <v>527</v>
      </c>
      <c r="H136" s="13">
        <v>527</v>
      </c>
    </row>
    <row r="137" spans="1:8" x14ac:dyDescent="0.25">
      <c r="A137" s="47"/>
      <c r="B137" s="63"/>
      <c r="C137" s="27" t="s">
        <v>6</v>
      </c>
      <c r="D137" s="15">
        <v>81351.3</v>
      </c>
      <c r="E137" s="13">
        <v>83935.64</v>
      </c>
      <c r="F137" s="13">
        <f>70885.425+1774</f>
        <v>72659.425000000003</v>
      </c>
      <c r="G137" s="13">
        <v>73561.759999999995</v>
      </c>
      <c r="H137" s="13">
        <f>G137</f>
        <v>73561.759999999995</v>
      </c>
    </row>
    <row r="138" spans="1:8" ht="21" customHeight="1" x14ac:dyDescent="0.25">
      <c r="A138" s="47">
        <v>21</v>
      </c>
      <c r="B138" s="63" t="s">
        <v>44</v>
      </c>
      <c r="C138" s="27" t="s">
        <v>40</v>
      </c>
      <c r="D138" s="15">
        <v>5800</v>
      </c>
      <c r="E138" s="13">
        <v>5800</v>
      </c>
      <c r="F138" s="13">
        <v>5800</v>
      </c>
      <c r="G138" s="13">
        <v>5800</v>
      </c>
      <c r="H138" s="13">
        <v>5800</v>
      </c>
    </row>
    <row r="139" spans="1:8" x14ac:dyDescent="0.25">
      <c r="A139" s="47"/>
      <c r="B139" s="63"/>
      <c r="C139" s="27" t="s">
        <v>6</v>
      </c>
      <c r="D139" s="15">
        <v>6832.59</v>
      </c>
      <c r="E139" s="13">
        <v>7521.15</v>
      </c>
      <c r="F139" s="13">
        <v>7878.96</v>
      </c>
      <c r="G139" s="13">
        <v>7445.95</v>
      </c>
      <c r="H139" s="13">
        <f>G139</f>
        <v>7445.95</v>
      </c>
    </row>
    <row r="140" spans="1:8" ht="18.600000000000001" customHeight="1" x14ac:dyDescent="0.25">
      <c r="A140" s="47">
        <v>22</v>
      </c>
      <c r="B140" s="63" t="s">
        <v>45</v>
      </c>
      <c r="C140" s="27" t="s">
        <v>40</v>
      </c>
      <c r="D140" s="15">
        <v>2100</v>
      </c>
      <c r="E140" s="13">
        <v>2100</v>
      </c>
      <c r="F140" s="13">
        <v>2100</v>
      </c>
      <c r="G140" s="13">
        <v>2100</v>
      </c>
      <c r="H140" s="13">
        <v>2100</v>
      </c>
    </row>
    <row r="141" spans="1:8" x14ac:dyDescent="0.25">
      <c r="A141" s="47"/>
      <c r="B141" s="63"/>
      <c r="C141" s="27" t="s">
        <v>6</v>
      </c>
      <c r="D141" s="15">
        <v>2665.1</v>
      </c>
      <c r="E141" s="13">
        <v>2562.6</v>
      </c>
      <c r="F141" s="13">
        <v>2684.16</v>
      </c>
      <c r="G141" s="13">
        <v>2536.54</v>
      </c>
      <c r="H141" s="13">
        <f>G141</f>
        <v>2536.54</v>
      </c>
    </row>
    <row r="142" spans="1:8" ht="23.45" customHeight="1" x14ac:dyDescent="0.25">
      <c r="A142" s="47">
        <v>23</v>
      </c>
      <c r="B142" s="63" t="s">
        <v>46</v>
      </c>
      <c r="C142" s="27" t="s">
        <v>40</v>
      </c>
      <c r="D142" s="15">
        <v>9400</v>
      </c>
      <c r="E142" s="13">
        <v>9400</v>
      </c>
      <c r="F142" s="13">
        <v>9400</v>
      </c>
      <c r="G142" s="13">
        <v>9400</v>
      </c>
      <c r="H142" s="13">
        <v>9400</v>
      </c>
    </row>
    <row r="143" spans="1:8" x14ac:dyDescent="0.25">
      <c r="A143" s="47"/>
      <c r="B143" s="63"/>
      <c r="C143" s="27" t="s">
        <v>6</v>
      </c>
      <c r="D143" s="15">
        <v>7016.39</v>
      </c>
      <c r="E143" s="13">
        <v>7698.76</v>
      </c>
      <c r="F143" s="13">
        <v>8063.96</v>
      </c>
      <c r="G143" s="13">
        <v>7620.54</v>
      </c>
      <c r="H143" s="13">
        <f>G143</f>
        <v>7620.54</v>
      </c>
    </row>
    <row r="144" spans="1:8" ht="20.25" customHeight="1" x14ac:dyDescent="0.25">
      <c r="A144" s="47">
        <v>24</v>
      </c>
      <c r="B144" s="63" t="s">
        <v>47</v>
      </c>
      <c r="C144" s="27" t="s">
        <v>40</v>
      </c>
      <c r="D144" s="15">
        <v>15201</v>
      </c>
      <c r="E144" s="13">
        <v>15200</v>
      </c>
      <c r="F144" s="13">
        <v>15200</v>
      </c>
      <c r="G144" s="13">
        <v>15200</v>
      </c>
      <c r="H144" s="13">
        <v>15200</v>
      </c>
    </row>
    <row r="145" spans="1:8" x14ac:dyDescent="0.25">
      <c r="A145" s="47"/>
      <c r="B145" s="63"/>
      <c r="C145" s="27" t="s">
        <v>6</v>
      </c>
      <c r="D145" s="15">
        <v>14801.87</v>
      </c>
      <c r="E145" s="13">
        <v>15184.65</v>
      </c>
      <c r="F145" s="13">
        <v>15905.07</v>
      </c>
      <c r="G145" s="13">
        <v>15031.77</v>
      </c>
      <c r="H145" s="13">
        <f>G145</f>
        <v>15031.77</v>
      </c>
    </row>
    <row r="146" spans="1:8" ht="22.15" customHeight="1" x14ac:dyDescent="0.25">
      <c r="A146" s="47">
        <v>25</v>
      </c>
      <c r="B146" s="63" t="s">
        <v>48</v>
      </c>
      <c r="C146" s="27" t="s">
        <v>40</v>
      </c>
      <c r="D146" s="15">
        <v>23251</v>
      </c>
      <c r="E146" s="13">
        <v>22943</v>
      </c>
      <c r="F146" s="13">
        <v>22943</v>
      </c>
      <c r="G146" s="13">
        <v>22943</v>
      </c>
      <c r="H146" s="13">
        <v>22943</v>
      </c>
    </row>
    <row r="147" spans="1:8" ht="15.6" customHeight="1" x14ac:dyDescent="0.25">
      <c r="A147" s="47"/>
      <c r="B147" s="63"/>
      <c r="C147" s="27" t="s">
        <v>6</v>
      </c>
      <c r="D147" s="15">
        <v>64668.17</v>
      </c>
      <c r="E147" s="13">
        <v>65989.09</v>
      </c>
      <c r="F147" s="13">
        <v>71772</v>
      </c>
      <c r="G147" s="13">
        <v>64285.56</v>
      </c>
      <c r="H147" s="13">
        <f>G147</f>
        <v>64285.56</v>
      </c>
    </row>
    <row r="148" spans="1:8" ht="25.15" customHeight="1" x14ac:dyDescent="0.25">
      <c r="A148" s="47">
        <v>26</v>
      </c>
      <c r="B148" s="63" t="s">
        <v>49</v>
      </c>
      <c r="C148" s="27" t="s">
        <v>41</v>
      </c>
      <c r="D148" s="15">
        <v>436061</v>
      </c>
      <c r="E148" s="13">
        <v>441900</v>
      </c>
      <c r="F148" s="13">
        <v>447800</v>
      </c>
      <c r="G148" s="13">
        <v>453700</v>
      </c>
      <c r="H148" s="13">
        <v>453700</v>
      </c>
    </row>
    <row r="149" spans="1:8" ht="21.75" customHeight="1" x14ac:dyDescent="0.25">
      <c r="A149" s="47"/>
      <c r="B149" s="63"/>
      <c r="C149" s="27" t="s">
        <v>6</v>
      </c>
      <c r="D149" s="15">
        <v>173235.5</v>
      </c>
      <c r="E149" s="13">
        <v>169452.58</v>
      </c>
      <c r="F149" s="13">
        <v>181325.72</v>
      </c>
      <c r="G149" s="13">
        <v>168292.8</v>
      </c>
      <c r="H149" s="13">
        <f>G149</f>
        <v>168292.8</v>
      </c>
    </row>
    <row r="150" spans="1:8" ht="23.45" customHeight="1" x14ac:dyDescent="0.25">
      <c r="A150" s="47">
        <v>27</v>
      </c>
      <c r="B150" s="63" t="s">
        <v>50</v>
      </c>
      <c r="C150" s="27" t="s">
        <v>41</v>
      </c>
      <c r="D150" s="15">
        <v>4198</v>
      </c>
      <c r="E150" s="13">
        <v>4100</v>
      </c>
      <c r="F150" s="13">
        <v>4200</v>
      </c>
      <c r="G150" s="13">
        <v>4300</v>
      </c>
      <c r="H150" s="13">
        <v>4300</v>
      </c>
    </row>
    <row r="151" spans="1:8" x14ac:dyDescent="0.25">
      <c r="A151" s="47"/>
      <c r="B151" s="63"/>
      <c r="C151" s="27" t="s">
        <v>6</v>
      </c>
      <c r="D151" s="15">
        <v>9795.1</v>
      </c>
      <c r="E151" s="13">
        <v>9516.39</v>
      </c>
      <c r="F151" s="13">
        <v>10184.11</v>
      </c>
      <c r="G151" s="13">
        <v>9453.76</v>
      </c>
      <c r="H151" s="13">
        <f>G151</f>
        <v>9453.76</v>
      </c>
    </row>
    <row r="152" spans="1:8" ht="27" customHeight="1" x14ac:dyDescent="0.25">
      <c r="A152" s="47">
        <v>28</v>
      </c>
      <c r="B152" s="63" t="s">
        <v>51</v>
      </c>
      <c r="C152" s="27" t="s">
        <v>41</v>
      </c>
      <c r="D152" s="15">
        <v>138720</v>
      </c>
      <c r="E152" s="13">
        <v>138800</v>
      </c>
      <c r="F152" s="13">
        <v>138900</v>
      </c>
      <c r="G152" s="13">
        <v>139900</v>
      </c>
      <c r="H152" s="13">
        <v>139900</v>
      </c>
    </row>
    <row r="153" spans="1:8" ht="23.25" customHeight="1" x14ac:dyDescent="0.25">
      <c r="A153" s="47"/>
      <c r="B153" s="63"/>
      <c r="C153" s="27" t="s">
        <v>6</v>
      </c>
      <c r="D153" s="13">
        <v>15343.86</v>
      </c>
      <c r="E153" s="13">
        <v>14908</v>
      </c>
      <c r="F153" s="13">
        <v>15953.43</v>
      </c>
      <c r="G153" s="13">
        <v>14809.56</v>
      </c>
      <c r="H153" s="13">
        <f>G153</f>
        <v>14809.56</v>
      </c>
    </row>
    <row r="154" spans="1:8" ht="22.5" x14ac:dyDescent="0.25">
      <c r="A154" s="47">
        <v>29</v>
      </c>
      <c r="B154" s="63" t="s">
        <v>61</v>
      </c>
      <c r="C154" s="27" t="s">
        <v>107</v>
      </c>
      <c r="D154" s="17">
        <v>4768</v>
      </c>
      <c r="E154" s="13">
        <v>4776</v>
      </c>
      <c r="F154" s="13">
        <v>4776</v>
      </c>
      <c r="G154" s="13">
        <v>4776</v>
      </c>
      <c r="H154" s="13">
        <v>4776</v>
      </c>
    </row>
    <row r="155" spans="1:8" x14ac:dyDescent="0.25">
      <c r="A155" s="47"/>
      <c r="B155" s="63"/>
      <c r="C155" s="27" t="s">
        <v>6</v>
      </c>
      <c r="D155" s="17">
        <v>381299.34</v>
      </c>
      <c r="E155" s="13">
        <v>332917.18</v>
      </c>
      <c r="F155" s="13">
        <f>332189.69+2000</f>
        <v>334189.69</v>
      </c>
      <c r="G155" s="13">
        <v>316417.03000000003</v>
      </c>
      <c r="H155" s="13">
        <f>G155</f>
        <v>316417.03000000003</v>
      </c>
    </row>
    <row r="156" spans="1:8" ht="22.5" x14ac:dyDescent="0.25">
      <c r="A156" s="47">
        <v>30</v>
      </c>
      <c r="B156" s="63" t="s">
        <v>62</v>
      </c>
      <c r="C156" s="27" t="s">
        <v>107</v>
      </c>
      <c r="D156" s="17">
        <v>1837</v>
      </c>
      <c r="E156" s="13">
        <v>1802</v>
      </c>
      <c r="F156" s="13">
        <v>1802</v>
      </c>
      <c r="G156" s="13">
        <v>1802</v>
      </c>
      <c r="H156" s="13">
        <f t="shared" ref="H156:H165" si="5">G156</f>
        <v>1802</v>
      </c>
    </row>
    <row r="157" spans="1:8" x14ac:dyDescent="0.25">
      <c r="A157" s="47"/>
      <c r="B157" s="63"/>
      <c r="C157" s="27" t="s">
        <v>6</v>
      </c>
      <c r="D157" s="17">
        <v>154032.75</v>
      </c>
      <c r="E157" s="13">
        <v>132378.87</v>
      </c>
      <c r="F157" s="13">
        <v>137177.39000000001</v>
      </c>
      <c r="G157" s="13">
        <v>125652.31</v>
      </c>
      <c r="H157" s="13">
        <f t="shared" si="5"/>
        <v>125652.31</v>
      </c>
    </row>
    <row r="158" spans="1:8" ht="22.5" x14ac:dyDescent="0.25">
      <c r="A158" s="47">
        <v>31</v>
      </c>
      <c r="B158" s="63" t="s">
        <v>63</v>
      </c>
      <c r="C158" s="27" t="s">
        <v>107</v>
      </c>
      <c r="D158" s="17">
        <v>44</v>
      </c>
      <c r="E158" s="13">
        <v>44</v>
      </c>
      <c r="F158" s="13">
        <v>44</v>
      </c>
      <c r="G158" s="13">
        <v>44</v>
      </c>
      <c r="H158" s="13">
        <f t="shared" si="5"/>
        <v>44</v>
      </c>
    </row>
    <row r="159" spans="1:8" x14ac:dyDescent="0.25">
      <c r="A159" s="47"/>
      <c r="B159" s="63"/>
      <c r="C159" s="27" t="s">
        <v>6</v>
      </c>
      <c r="D159" s="17">
        <v>6532.52</v>
      </c>
      <c r="E159" s="13">
        <v>5613.72</v>
      </c>
      <c r="F159" s="13">
        <v>5808.49</v>
      </c>
      <c r="G159" s="13">
        <v>5359.35</v>
      </c>
      <c r="H159" s="13">
        <f t="shared" si="5"/>
        <v>5359.35</v>
      </c>
    </row>
    <row r="160" spans="1:8" ht="22.5" x14ac:dyDescent="0.25">
      <c r="A160" s="47">
        <v>32</v>
      </c>
      <c r="B160" s="63" t="s">
        <v>64</v>
      </c>
      <c r="C160" s="27" t="s">
        <v>107</v>
      </c>
      <c r="D160" s="17">
        <v>5</v>
      </c>
      <c r="E160" s="13">
        <v>5</v>
      </c>
      <c r="F160" s="13">
        <v>5</v>
      </c>
      <c r="G160" s="13">
        <v>5</v>
      </c>
      <c r="H160" s="13">
        <f t="shared" si="5"/>
        <v>5</v>
      </c>
    </row>
    <row r="161" spans="1:8" x14ac:dyDescent="0.25">
      <c r="A161" s="47"/>
      <c r="B161" s="63"/>
      <c r="C161" s="27" t="s">
        <v>6</v>
      </c>
      <c r="D161" s="17">
        <v>772.65</v>
      </c>
      <c r="E161" s="13">
        <v>657.69</v>
      </c>
      <c r="F161" s="13">
        <v>692.08</v>
      </c>
      <c r="G161" s="13">
        <v>635.59</v>
      </c>
      <c r="H161" s="13">
        <f t="shared" si="5"/>
        <v>635.59</v>
      </c>
    </row>
    <row r="162" spans="1:8" ht="22.5" x14ac:dyDescent="0.25">
      <c r="A162" s="47">
        <v>33</v>
      </c>
      <c r="B162" s="63" t="s">
        <v>65</v>
      </c>
      <c r="C162" s="27" t="s">
        <v>107</v>
      </c>
      <c r="D162" s="17">
        <v>19</v>
      </c>
      <c r="E162" s="13">
        <v>19</v>
      </c>
      <c r="F162" s="13">
        <v>19</v>
      </c>
      <c r="G162" s="13">
        <v>19</v>
      </c>
      <c r="H162" s="13">
        <f t="shared" si="5"/>
        <v>19</v>
      </c>
    </row>
    <row r="163" spans="1:8" x14ac:dyDescent="0.25">
      <c r="A163" s="47"/>
      <c r="B163" s="63"/>
      <c r="C163" s="27" t="s">
        <v>6</v>
      </c>
      <c r="D163" s="17">
        <v>4026.4</v>
      </c>
      <c r="E163" s="13">
        <v>3460.09</v>
      </c>
      <c r="F163" s="13">
        <v>3589.31</v>
      </c>
      <c r="G163" s="13">
        <v>3498.67</v>
      </c>
      <c r="H163" s="13">
        <f t="shared" si="5"/>
        <v>3498.67</v>
      </c>
    </row>
    <row r="164" spans="1:8" ht="20.45" customHeight="1" x14ac:dyDescent="0.25">
      <c r="A164" s="47">
        <v>34</v>
      </c>
      <c r="B164" s="63" t="s">
        <v>66</v>
      </c>
      <c r="C164" s="27" t="s">
        <v>107</v>
      </c>
      <c r="D164" s="17">
        <v>32</v>
      </c>
      <c r="E164" s="13">
        <v>32</v>
      </c>
      <c r="F164" s="13">
        <v>32</v>
      </c>
      <c r="G164" s="13">
        <v>32</v>
      </c>
      <c r="H164" s="13">
        <f t="shared" si="5"/>
        <v>32</v>
      </c>
    </row>
    <row r="165" spans="1:8" ht="15" customHeight="1" x14ac:dyDescent="0.25">
      <c r="A165" s="47"/>
      <c r="B165" s="63"/>
      <c r="C165" s="27" t="s">
        <v>6</v>
      </c>
      <c r="D165" s="13">
        <v>1624.14</v>
      </c>
      <c r="E165" s="13">
        <v>1369.01</v>
      </c>
      <c r="F165" s="13">
        <v>1406.77</v>
      </c>
      <c r="G165" s="13">
        <v>1349.15</v>
      </c>
      <c r="H165" s="13">
        <f t="shared" si="5"/>
        <v>1349.15</v>
      </c>
    </row>
    <row r="166" spans="1:8" s="36" customFormat="1" ht="20.45" customHeight="1" x14ac:dyDescent="0.2">
      <c r="A166" s="33"/>
      <c r="B166" s="20" t="s">
        <v>10</v>
      </c>
      <c r="C166" s="34"/>
      <c r="D166" s="35">
        <f>D169+D172+D174+D178+D176+D180+D182+D184+D186+D188+D190+D192+D194+D196</f>
        <v>387161.61</v>
      </c>
      <c r="E166" s="35">
        <f t="shared" ref="E166:H166" si="6">E169+E172+E174+E178+E176+E180+E182+E184+E186+E188+E190+E192+E194+E196</f>
        <v>520787.75400000002</v>
      </c>
      <c r="F166" s="35">
        <f t="shared" si="6"/>
        <v>554857.78700000001</v>
      </c>
      <c r="G166" s="35">
        <f t="shared" si="6"/>
        <v>524187.48</v>
      </c>
      <c r="H166" s="35">
        <f t="shared" si="6"/>
        <v>524187.48</v>
      </c>
    </row>
    <row r="167" spans="1:8" ht="16.899999999999999" customHeight="1" x14ac:dyDescent="0.25">
      <c r="A167" s="47">
        <v>1</v>
      </c>
      <c r="B167" s="64" t="s">
        <v>52</v>
      </c>
      <c r="C167" s="27" t="s">
        <v>41</v>
      </c>
      <c r="D167" s="15">
        <v>17</v>
      </c>
      <c r="E167" s="13">
        <v>17</v>
      </c>
      <c r="F167" s="13">
        <v>17</v>
      </c>
      <c r="G167" s="13">
        <v>17</v>
      </c>
      <c r="H167" s="13">
        <v>17</v>
      </c>
    </row>
    <row r="168" spans="1:8" ht="15" customHeight="1" x14ac:dyDescent="0.25">
      <c r="A168" s="47"/>
      <c r="B168" s="64"/>
      <c r="C168" s="27" t="s">
        <v>40</v>
      </c>
      <c r="D168" s="15">
        <f>530+7</f>
        <v>537</v>
      </c>
      <c r="E168" s="13">
        <f>530+7</f>
        <v>537</v>
      </c>
      <c r="F168" s="13">
        <f>530+3</f>
        <v>533</v>
      </c>
      <c r="G168" s="13">
        <f>530+3</f>
        <v>533</v>
      </c>
      <c r="H168" s="13">
        <f>530+3</f>
        <v>533</v>
      </c>
    </row>
    <row r="169" spans="1:8" x14ac:dyDescent="0.25">
      <c r="A169" s="47"/>
      <c r="B169" s="64"/>
      <c r="C169" s="27" t="s">
        <v>6</v>
      </c>
      <c r="D169" s="15">
        <v>58652.84</v>
      </c>
      <c r="E169" s="13">
        <v>68096.66</v>
      </c>
      <c r="F169" s="13">
        <f>88195.09</f>
        <v>88195.09</v>
      </c>
      <c r="G169" s="13">
        <v>83329.94</v>
      </c>
      <c r="H169" s="13">
        <f>G169</f>
        <v>83329.94</v>
      </c>
    </row>
    <row r="170" spans="1:8" ht="15.6" customHeight="1" x14ac:dyDescent="0.25">
      <c r="A170" s="47">
        <v>2</v>
      </c>
      <c r="B170" s="64" t="s">
        <v>53</v>
      </c>
      <c r="C170" s="27" t="s">
        <v>40</v>
      </c>
      <c r="D170" s="15">
        <v>63549</v>
      </c>
      <c r="E170" s="13">
        <f>62811</f>
        <v>62811</v>
      </c>
      <c r="F170" s="13">
        <f>63011+300</f>
        <v>63311</v>
      </c>
      <c r="G170" s="13">
        <f>63410+300</f>
        <v>63710</v>
      </c>
      <c r="H170" s="13">
        <f>63410+300</f>
        <v>63710</v>
      </c>
    </row>
    <row r="171" spans="1:8" ht="15" customHeight="1" x14ac:dyDescent="0.25">
      <c r="A171" s="47"/>
      <c r="B171" s="64"/>
      <c r="C171" s="27" t="s">
        <v>41</v>
      </c>
      <c r="D171" s="15">
        <v>314</v>
      </c>
      <c r="E171" s="13">
        <v>290</v>
      </c>
      <c r="F171" s="13">
        <v>290</v>
      </c>
      <c r="G171" s="13">
        <v>290</v>
      </c>
      <c r="H171" s="13">
        <v>290</v>
      </c>
    </row>
    <row r="172" spans="1:8" x14ac:dyDescent="0.25">
      <c r="A172" s="47"/>
      <c r="B172" s="64"/>
      <c r="C172" s="27" t="s">
        <v>6</v>
      </c>
      <c r="D172" s="15">
        <f>72295.23+55.56</f>
        <v>72350.789999999994</v>
      </c>
      <c r="E172" s="13">
        <f>83934.86+127.21</f>
        <v>84062.07</v>
      </c>
      <c r="F172" s="13">
        <f>70885.425+1774+441.71</f>
        <v>73101.135000000009</v>
      </c>
      <c r="G172" s="13">
        <f>67668.28-334.55</f>
        <v>67333.73</v>
      </c>
      <c r="H172" s="13">
        <f>G172</f>
        <v>67333.73</v>
      </c>
    </row>
    <row r="173" spans="1:8" ht="21.6" customHeight="1" x14ac:dyDescent="0.25">
      <c r="A173" s="47">
        <v>3</v>
      </c>
      <c r="B173" s="64" t="s">
        <v>54</v>
      </c>
      <c r="C173" s="27" t="s">
        <v>41</v>
      </c>
      <c r="D173" s="15">
        <v>536475</v>
      </c>
      <c r="E173" s="13">
        <v>1500</v>
      </c>
      <c r="F173" s="13">
        <v>1550</v>
      </c>
      <c r="G173" s="13">
        <v>1600</v>
      </c>
      <c r="H173" s="13">
        <v>1600</v>
      </c>
    </row>
    <row r="174" spans="1:8" ht="14.45" customHeight="1" x14ac:dyDescent="0.25">
      <c r="A174" s="47"/>
      <c r="B174" s="64"/>
      <c r="C174" s="27" t="s">
        <v>6</v>
      </c>
      <c r="D174" s="15">
        <v>4620</v>
      </c>
      <c r="E174" s="13">
        <v>5365.07</v>
      </c>
      <c r="F174" s="13">
        <v>5741.11</v>
      </c>
      <c r="G174" s="13">
        <v>5329.02</v>
      </c>
      <c r="H174" s="13">
        <f>G174</f>
        <v>5329.02</v>
      </c>
    </row>
    <row r="175" spans="1:8" ht="18" customHeight="1" x14ac:dyDescent="0.25">
      <c r="A175" s="47">
        <v>4</v>
      </c>
      <c r="B175" s="64" t="s">
        <v>55</v>
      </c>
      <c r="C175" s="27" t="s">
        <v>41</v>
      </c>
      <c r="D175" s="15">
        <v>538900</v>
      </c>
      <c r="E175" s="13">
        <v>538900</v>
      </c>
      <c r="F175" s="13">
        <v>541400</v>
      </c>
      <c r="G175" s="13">
        <v>544100</v>
      </c>
      <c r="H175" s="13">
        <v>544100</v>
      </c>
    </row>
    <row r="176" spans="1:8" ht="16.5" customHeight="1" x14ac:dyDescent="0.25">
      <c r="A176" s="47"/>
      <c r="B176" s="64"/>
      <c r="C176" s="27" t="s">
        <v>6</v>
      </c>
      <c r="D176" s="15">
        <f>12847-300.64</f>
        <v>12546.36</v>
      </c>
      <c r="E176" s="13">
        <v>14915.974</v>
      </c>
      <c r="F176" s="13">
        <v>15961.83</v>
      </c>
      <c r="G176" s="13">
        <v>14859.16</v>
      </c>
      <c r="H176" s="13">
        <f>G176</f>
        <v>14859.16</v>
      </c>
    </row>
    <row r="177" spans="1:8" ht="22.9" customHeight="1" x14ac:dyDescent="0.25">
      <c r="A177" s="47">
        <v>5</v>
      </c>
      <c r="B177" s="64" t="s">
        <v>56</v>
      </c>
      <c r="C177" s="27" t="s">
        <v>41</v>
      </c>
      <c r="D177" s="15">
        <v>38300</v>
      </c>
      <c r="E177" s="13">
        <v>39200</v>
      </c>
      <c r="F177" s="13">
        <v>40100</v>
      </c>
      <c r="G177" s="13">
        <v>41000</v>
      </c>
      <c r="H177" s="13">
        <v>41000</v>
      </c>
    </row>
    <row r="178" spans="1:8" x14ac:dyDescent="0.25">
      <c r="A178" s="47"/>
      <c r="B178" s="64"/>
      <c r="C178" s="27" t="s">
        <v>6</v>
      </c>
      <c r="D178" s="15">
        <v>16119</v>
      </c>
      <c r="E178" s="13">
        <v>18714.38</v>
      </c>
      <c r="F178" s="13">
        <v>19602.71</v>
      </c>
      <c r="G178" s="13">
        <v>18526.59</v>
      </c>
      <c r="H178" s="13">
        <f>G178</f>
        <v>18526.59</v>
      </c>
    </row>
    <row r="179" spans="1:8" ht="24" customHeight="1" x14ac:dyDescent="0.25">
      <c r="A179" s="47">
        <v>6</v>
      </c>
      <c r="B179" s="64" t="s">
        <v>57</v>
      </c>
      <c r="C179" s="27" t="s">
        <v>41</v>
      </c>
      <c r="D179" s="15">
        <v>45</v>
      </c>
      <c r="E179" s="13">
        <v>18</v>
      </c>
      <c r="F179" s="13">
        <v>18</v>
      </c>
      <c r="G179" s="13">
        <v>18</v>
      </c>
      <c r="H179" s="13">
        <v>18</v>
      </c>
    </row>
    <row r="180" spans="1:8" x14ac:dyDescent="0.25">
      <c r="A180" s="47"/>
      <c r="B180" s="64"/>
      <c r="C180" s="27" t="s">
        <v>6</v>
      </c>
      <c r="D180" s="15">
        <v>413.51</v>
      </c>
      <c r="E180" s="13">
        <v>473.47</v>
      </c>
      <c r="F180" s="13">
        <v>502.87</v>
      </c>
      <c r="G180" s="13">
        <v>479.1</v>
      </c>
      <c r="H180" s="13">
        <v>479.1</v>
      </c>
    </row>
    <row r="181" spans="1:8" ht="21" customHeight="1" x14ac:dyDescent="0.25">
      <c r="A181" s="47">
        <v>7</v>
      </c>
      <c r="B181" s="64" t="s">
        <v>58</v>
      </c>
      <c r="C181" s="27" t="s">
        <v>41</v>
      </c>
      <c r="D181" s="15">
        <v>69</v>
      </c>
      <c r="E181" s="13">
        <v>8</v>
      </c>
      <c r="F181" s="13">
        <v>8</v>
      </c>
      <c r="G181" s="13">
        <v>8</v>
      </c>
      <c r="H181" s="13">
        <v>8</v>
      </c>
    </row>
    <row r="182" spans="1:8" x14ac:dyDescent="0.25">
      <c r="A182" s="47"/>
      <c r="B182" s="64"/>
      <c r="C182" s="27" t="s">
        <v>6</v>
      </c>
      <c r="D182" s="15">
        <v>107.74</v>
      </c>
      <c r="E182" s="13">
        <v>123.36</v>
      </c>
      <c r="F182" s="13">
        <v>131.02000000000001</v>
      </c>
      <c r="G182" s="13">
        <v>124.83</v>
      </c>
      <c r="H182" s="13">
        <v>124.83</v>
      </c>
    </row>
    <row r="183" spans="1:8" x14ac:dyDescent="0.25">
      <c r="A183" s="47">
        <v>8</v>
      </c>
      <c r="B183" s="64" t="s">
        <v>59</v>
      </c>
      <c r="C183" s="27" t="s">
        <v>41</v>
      </c>
      <c r="D183" s="15">
        <v>3</v>
      </c>
      <c r="E183" s="13">
        <v>2</v>
      </c>
      <c r="F183" s="13">
        <v>2</v>
      </c>
      <c r="G183" s="13">
        <v>2</v>
      </c>
      <c r="H183" s="13">
        <v>2</v>
      </c>
    </row>
    <row r="184" spans="1:8" x14ac:dyDescent="0.25">
      <c r="A184" s="47"/>
      <c r="B184" s="64"/>
      <c r="C184" s="27" t="s">
        <v>6</v>
      </c>
      <c r="D184" s="15">
        <v>895.35</v>
      </c>
      <c r="E184" s="13">
        <v>1039.3499999999999</v>
      </c>
      <c r="F184" s="13">
        <v>1130.6099999999999</v>
      </c>
      <c r="G184" s="13">
        <v>1020.84</v>
      </c>
      <c r="H184" s="13">
        <v>1020.84</v>
      </c>
    </row>
    <row r="185" spans="1:8" ht="21.6" customHeight="1" x14ac:dyDescent="0.25">
      <c r="A185" s="47">
        <v>9</v>
      </c>
      <c r="B185" s="64" t="s">
        <v>60</v>
      </c>
      <c r="C185" s="27" t="s">
        <v>41</v>
      </c>
      <c r="D185" s="15">
        <v>1</v>
      </c>
      <c r="E185" s="13">
        <v>1</v>
      </c>
      <c r="F185" s="13">
        <v>1</v>
      </c>
      <c r="G185" s="13">
        <v>1</v>
      </c>
      <c r="H185" s="13">
        <v>1</v>
      </c>
    </row>
    <row r="186" spans="1:8" x14ac:dyDescent="0.25">
      <c r="A186" s="47"/>
      <c r="B186" s="64"/>
      <c r="C186" s="27" t="s">
        <v>6</v>
      </c>
      <c r="D186" s="13">
        <v>190.8</v>
      </c>
      <c r="E186" s="13">
        <v>223.03</v>
      </c>
      <c r="F186" s="13">
        <v>245.98</v>
      </c>
      <c r="G186" s="13">
        <v>222.09</v>
      </c>
      <c r="H186" s="13">
        <v>222.09</v>
      </c>
    </row>
    <row r="187" spans="1:8" ht="31.15" customHeight="1" x14ac:dyDescent="0.25">
      <c r="A187" s="47">
        <v>10</v>
      </c>
      <c r="B187" s="64" t="s">
        <v>67</v>
      </c>
      <c r="C187" s="27" t="s">
        <v>107</v>
      </c>
      <c r="D187" s="18">
        <v>2648</v>
      </c>
      <c r="E187" s="13">
        <v>2675</v>
      </c>
      <c r="F187" s="13">
        <v>2675</v>
      </c>
      <c r="G187" s="13">
        <v>2675</v>
      </c>
      <c r="H187" s="13">
        <f>G187</f>
        <v>2675</v>
      </c>
    </row>
    <row r="188" spans="1:8" x14ac:dyDescent="0.25">
      <c r="A188" s="47"/>
      <c r="B188" s="64"/>
      <c r="C188" s="27" t="s">
        <v>6</v>
      </c>
      <c r="D188" s="18">
        <v>128650.23</v>
      </c>
      <c r="E188" s="13">
        <f>191800.88-129.87</f>
        <v>191671.01</v>
      </c>
      <c r="F188" s="13">
        <v>202250.63</v>
      </c>
      <c r="G188" s="13">
        <f>191462.79+459.48</f>
        <v>191922.27000000002</v>
      </c>
      <c r="H188" s="13">
        <f>G188</f>
        <v>191922.27000000002</v>
      </c>
    </row>
    <row r="189" spans="1:8" ht="21" customHeight="1" x14ac:dyDescent="0.25">
      <c r="A189" s="47">
        <v>11</v>
      </c>
      <c r="B189" s="64" t="s">
        <v>68</v>
      </c>
      <c r="C189" s="27" t="s">
        <v>108</v>
      </c>
      <c r="D189" s="18">
        <v>99</v>
      </c>
      <c r="E189" s="13">
        <v>58</v>
      </c>
      <c r="F189" s="13">
        <v>58</v>
      </c>
      <c r="G189" s="13">
        <v>58</v>
      </c>
      <c r="H189" s="13">
        <v>58</v>
      </c>
    </row>
    <row r="190" spans="1:8" x14ac:dyDescent="0.25">
      <c r="A190" s="47"/>
      <c r="B190" s="64"/>
      <c r="C190" s="27" t="s">
        <v>6</v>
      </c>
      <c r="D190" s="18">
        <v>24423.94</v>
      </c>
      <c r="E190" s="13">
        <v>35655.449999999997</v>
      </c>
      <c r="F190" s="13">
        <v>39340.730000000003</v>
      </c>
      <c r="G190" s="13">
        <v>37354.82</v>
      </c>
      <c r="H190" s="13">
        <f>G190</f>
        <v>37354.82</v>
      </c>
    </row>
    <row r="191" spans="1:8" ht="31.9" customHeight="1" x14ac:dyDescent="0.25">
      <c r="A191" s="47">
        <v>12</v>
      </c>
      <c r="B191" s="64" t="s">
        <v>69</v>
      </c>
      <c r="C191" s="27" t="s">
        <v>108</v>
      </c>
      <c r="D191" s="18">
        <f>69</f>
        <v>69</v>
      </c>
      <c r="E191" s="13">
        <v>41</v>
      </c>
      <c r="F191" s="13">
        <v>41</v>
      </c>
      <c r="G191" s="13">
        <v>41</v>
      </c>
      <c r="H191" s="13">
        <v>41</v>
      </c>
    </row>
    <row r="192" spans="1:8" x14ac:dyDescent="0.25">
      <c r="A192" s="47"/>
      <c r="B192" s="64"/>
      <c r="C192" s="27" t="s">
        <v>6</v>
      </c>
      <c r="D192" s="18">
        <v>24309.25</v>
      </c>
      <c r="E192" s="13">
        <v>34467.040000000001</v>
      </c>
      <c r="F192" s="13">
        <f>38030.03-512.15</f>
        <v>37517.879999999997</v>
      </c>
      <c r="G192" s="13">
        <v>35930.14</v>
      </c>
      <c r="H192" s="13">
        <f>G192</f>
        <v>35930.14</v>
      </c>
    </row>
    <row r="193" spans="1:8" ht="22.15" customHeight="1" x14ac:dyDescent="0.25">
      <c r="A193" s="47">
        <v>13</v>
      </c>
      <c r="B193" s="64" t="s">
        <v>70</v>
      </c>
      <c r="C193" s="27" t="s">
        <v>107</v>
      </c>
      <c r="D193" s="18">
        <v>73</v>
      </c>
      <c r="E193" s="13">
        <v>73</v>
      </c>
      <c r="F193" s="13">
        <v>73</v>
      </c>
      <c r="G193" s="13">
        <v>73</v>
      </c>
      <c r="H193" s="13">
        <v>73</v>
      </c>
    </row>
    <row r="194" spans="1:8" ht="16.5" customHeight="1" x14ac:dyDescent="0.25">
      <c r="A194" s="47"/>
      <c r="B194" s="64"/>
      <c r="C194" s="27" t="s">
        <v>6</v>
      </c>
      <c r="D194" s="18">
        <f>22190.53+200</f>
        <v>22390.53</v>
      </c>
      <c r="E194" s="13">
        <v>33576.22</v>
      </c>
      <c r="F194" s="13">
        <v>35300.942000000003</v>
      </c>
      <c r="G194" s="13">
        <v>33821.760000000002</v>
      </c>
      <c r="H194" s="13">
        <f>G194</f>
        <v>33821.760000000002</v>
      </c>
    </row>
    <row r="195" spans="1:8" ht="22.5" x14ac:dyDescent="0.25">
      <c r="A195" s="47">
        <v>14</v>
      </c>
      <c r="B195" s="64" t="s">
        <v>71</v>
      </c>
      <c r="C195" s="27" t="s">
        <v>107</v>
      </c>
      <c r="D195" s="18">
        <v>64</v>
      </c>
      <c r="E195" s="13">
        <v>64</v>
      </c>
      <c r="F195" s="13">
        <v>64</v>
      </c>
      <c r="G195" s="13">
        <v>64</v>
      </c>
      <c r="H195" s="13">
        <v>64</v>
      </c>
    </row>
    <row r="196" spans="1:8" x14ac:dyDescent="0.25">
      <c r="A196" s="47"/>
      <c r="B196" s="64"/>
      <c r="C196" s="27" t="s">
        <v>6</v>
      </c>
      <c r="D196" s="19">
        <f>21416.62+74.65</f>
        <v>21491.27</v>
      </c>
      <c r="E196" s="13">
        <v>32404.67</v>
      </c>
      <c r="F196" s="13">
        <v>35835.25</v>
      </c>
      <c r="G196" s="13">
        <v>33933.19</v>
      </c>
      <c r="H196" s="13">
        <f>G196</f>
        <v>33933.19</v>
      </c>
    </row>
  </sheetData>
  <customSheetViews>
    <customSheetView guid="{E6198294-5FB1-4D85-978B-AF60563417A0}" scale="110">
      <pane xSplit="3" ySplit="5" topLeftCell="D160" activePane="bottomRight" state="frozen"/>
      <selection pane="bottomRight" activeCell="D162" sqref="D162"/>
      <pageMargins left="0" right="0" top="0.74803149606299213" bottom="0.74803149606299213" header="0.31496062992125984" footer="0.31496062992125984"/>
      <pageSetup paperSize="9" orientation="portrait" verticalDpi="0" r:id="rId1"/>
    </customSheetView>
    <customSheetView guid="{650C18CE-01F0-410A-BD02-F8DEBB1D0BB7}" scale="110">
      <pane xSplit="3" ySplit="5" topLeftCell="D90" activePane="bottomRight" state="frozen"/>
      <selection pane="bottomRight" activeCell="J93" sqref="J93"/>
      <pageMargins left="0" right="0" top="0.59055118110236227" bottom="0.39370078740157483" header="0" footer="0"/>
      <printOptions horizontalCentered="1"/>
      <pageSetup paperSize="9" scale="80" orientation="portrait" r:id="rId2"/>
    </customSheetView>
    <customSheetView guid="{AA497047-B71D-442B-8EF8-33F9E9CF7E2D}" scale="110" showPageBreaks="1" fitToPage="1">
      <pane ySplit="5" topLeftCell="A175" activePane="bottomLeft" state="frozen"/>
      <selection pane="bottomLeft" activeCell="C179" sqref="C179"/>
      <pageMargins left="0" right="0" top="0.74803149606299213" bottom="0.74803149606299213" header="0.31496062992125984" footer="0.31496062992125984"/>
      <pageSetup paperSize="9" scale="67" fitToHeight="10" orientation="portrait" verticalDpi="0" r:id="rId3"/>
    </customSheetView>
    <customSheetView guid="{8B16A327-D51C-43C0-8E2C-38700AB95B1D}" scale="110" showPageBreaks="1" fitToPage="1">
      <pane xSplit="3" ySplit="5" topLeftCell="D46" activePane="bottomRight" state="frozen"/>
      <selection pane="bottomRight" activeCell="A6" sqref="A6:H60"/>
      <pageMargins left="0" right="0" top="0.74803149606299213" bottom="0.74803149606299213" header="0.31496062992125984" footer="0.31496062992125984"/>
      <pageSetup paperSize="9" scale="41" fitToHeight="3" orientation="portrait" r:id="rId4"/>
    </customSheetView>
    <customSheetView guid="{91BC3F8A-D2C1-4A35-B324-03FED00342BF}" scale="110">
      <pane xSplit="3" ySplit="5" topLeftCell="D36" activePane="bottomRight" state="frozen"/>
      <selection pane="bottomRight" activeCell="K39" sqref="K39"/>
      <pageMargins left="0" right="0" top="0.59055118110236227" bottom="0.39370078740157483" header="0" footer="0"/>
      <printOptions horizontalCentered="1"/>
      <pageSetup paperSize="9" scale="80" orientation="portrait" r:id="rId5"/>
    </customSheetView>
    <customSheetView guid="{2FBC0186-8583-48C6-AD53-E9199C2FDCE5}" showPageBreaks="1" fitToPage="1">
      <pane xSplit="7" ySplit="7" topLeftCell="H15" activePane="bottomRight" state="frozen"/>
      <selection pane="bottomRight" activeCell="H19" sqref="H19"/>
      <pageMargins left="0" right="0" top="0.39370078740157483" bottom="0.39370078740157483" header="0.31496062992125984" footer="0.31496062992125984"/>
      <pageSetup paperSize="9" scale="80" fitToHeight="6" orientation="portrait" verticalDpi="0" r:id="rId6"/>
    </customSheetView>
    <customSheetView guid="{2AEDCD1F-9978-43C4-AC5C-8523CD40656F}" scale="110" fitToPage="1">
      <pane xSplit="7" ySplit="6" topLeftCell="H49" activePane="bottomRight" state="frozen"/>
      <selection pane="bottomRight" activeCell="M51" sqref="M51"/>
      <pageMargins left="0" right="0" top="0.39370078740157483" bottom="0.39370078740157483" header="0.31496062992125984" footer="0.31496062992125984"/>
      <pageSetup paperSize="9" scale="80" fitToHeight="6" orientation="portrait" verticalDpi="0" r:id="rId7"/>
    </customSheetView>
    <customSheetView guid="{FCEB4BE9-C78E-420A-84A7-4D4AABBBB2F2}" scale="110">
      <pane xSplit="3" ySplit="5" topLeftCell="D51" activePane="bottomRight" state="frozen"/>
      <selection pane="bottomRight" activeCell="F59" sqref="F59"/>
      <pageMargins left="0" right="0" top="0.59055118110236227" bottom="0.39370078740157483" header="0" footer="0"/>
      <printOptions horizontalCentered="1"/>
      <pageSetup paperSize="9" scale="80" orientation="portrait" r:id="rId8"/>
    </customSheetView>
  </customSheetViews>
  <mergeCells count="189">
    <mergeCell ref="A191:A192"/>
    <mergeCell ref="A193:A194"/>
    <mergeCell ref="A195:A196"/>
    <mergeCell ref="B191:B192"/>
    <mergeCell ref="B193:B194"/>
    <mergeCell ref="B195:B196"/>
    <mergeCell ref="A187:A188"/>
    <mergeCell ref="A189:A190"/>
    <mergeCell ref="B185:B186"/>
    <mergeCell ref="B187:B188"/>
    <mergeCell ref="B189:B190"/>
    <mergeCell ref="A185:A186"/>
    <mergeCell ref="B175:B176"/>
    <mergeCell ref="B177:B178"/>
    <mergeCell ref="B179:B180"/>
    <mergeCell ref="B181:B182"/>
    <mergeCell ref="B183:B184"/>
    <mergeCell ref="A175:A176"/>
    <mergeCell ref="A177:A178"/>
    <mergeCell ref="A179:A180"/>
    <mergeCell ref="A181:A182"/>
    <mergeCell ref="A183:A184"/>
    <mergeCell ref="A167:A169"/>
    <mergeCell ref="A170:A172"/>
    <mergeCell ref="B167:B169"/>
    <mergeCell ref="B170:B172"/>
    <mergeCell ref="A173:A174"/>
    <mergeCell ref="A158:A159"/>
    <mergeCell ref="A160:A161"/>
    <mergeCell ref="A162:A163"/>
    <mergeCell ref="A164:A165"/>
    <mergeCell ref="B158:B159"/>
    <mergeCell ref="B160:B161"/>
    <mergeCell ref="B162:B163"/>
    <mergeCell ref="B164:B165"/>
    <mergeCell ref="B173:B174"/>
    <mergeCell ref="A150:A151"/>
    <mergeCell ref="A152:A153"/>
    <mergeCell ref="A154:A155"/>
    <mergeCell ref="A156:A157"/>
    <mergeCell ref="B146:B147"/>
    <mergeCell ref="B148:B149"/>
    <mergeCell ref="B150:B151"/>
    <mergeCell ref="B152:B153"/>
    <mergeCell ref="B154:B155"/>
    <mergeCell ref="B156:B157"/>
    <mergeCell ref="B138:B139"/>
    <mergeCell ref="B140:B141"/>
    <mergeCell ref="B142:B143"/>
    <mergeCell ref="B144:B145"/>
    <mergeCell ref="A148:A149"/>
    <mergeCell ref="A138:A139"/>
    <mergeCell ref="A140:A141"/>
    <mergeCell ref="A142:A143"/>
    <mergeCell ref="A144:A145"/>
    <mergeCell ref="A146:A147"/>
    <mergeCell ref="A134:A135"/>
    <mergeCell ref="A136:A137"/>
    <mergeCell ref="B130:B131"/>
    <mergeCell ref="B132:B133"/>
    <mergeCell ref="B134:B135"/>
    <mergeCell ref="B136:B137"/>
    <mergeCell ref="A128:A129"/>
    <mergeCell ref="B126:B127"/>
    <mergeCell ref="B128:B129"/>
    <mergeCell ref="A130:A131"/>
    <mergeCell ref="A132:A133"/>
    <mergeCell ref="A120:A123"/>
    <mergeCell ref="B120:B123"/>
    <mergeCell ref="A124:A125"/>
    <mergeCell ref="B124:B125"/>
    <mergeCell ref="A126:A127"/>
    <mergeCell ref="A116:A117"/>
    <mergeCell ref="A118:A119"/>
    <mergeCell ref="B114:B115"/>
    <mergeCell ref="B116:B117"/>
    <mergeCell ref="B118:B119"/>
    <mergeCell ref="A110:A111"/>
    <mergeCell ref="A112:A113"/>
    <mergeCell ref="A114:A115"/>
    <mergeCell ref="B104:B105"/>
    <mergeCell ref="B106:B107"/>
    <mergeCell ref="B108:B109"/>
    <mergeCell ref="B110:B111"/>
    <mergeCell ref="B112:B113"/>
    <mergeCell ref="B102:B103"/>
    <mergeCell ref="A102:A103"/>
    <mergeCell ref="A104:A105"/>
    <mergeCell ref="A106:A107"/>
    <mergeCell ref="A108:A109"/>
    <mergeCell ref="A96:A97"/>
    <mergeCell ref="B96:B97"/>
    <mergeCell ref="B98:B99"/>
    <mergeCell ref="A98:A99"/>
    <mergeCell ref="B100:B101"/>
    <mergeCell ref="A100:A101"/>
    <mergeCell ref="A78:A79"/>
    <mergeCell ref="A89:A90"/>
    <mergeCell ref="B89:B90"/>
    <mergeCell ref="A87:A88"/>
    <mergeCell ref="A93:H93"/>
    <mergeCell ref="A82:A83"/>
    <mergeCell ref="B82:B83"/>
    <mergeCell ref="A84:A85"/>
    <mergeCell ref="B84:B85"/>
    <mergeCell ref="B64:C64"/>
    <mergeCell ref="A68:A69"/>
    <mergeCell ref="B74:B75"/>
    <mergeCell ref="A76:A77"/>
    <mergeCell ref="B76:B77"/>
    <mergeCell ref="A66:A67"/>
    <mergeCell ref="B66:B67"/>
    <mergeCell ref="B68:B69"/>
    <mergeCell ref="A70:A71"/>
    <mergeCell ref="B70:B71"/>
    <mergeCell ref="A72:A73"/>
    <mergeCell ref="B72:B73"/>
    <mergeCell ref="A74:A75"/>
    <mergeCell ref="A1:H1"/>
    <mergeCell ref="A91:A92"/>
    <mergeCell ref="B91:B92"/>
    <mergeCell ref="B7:C7"/>
    <mergeCell ref="A3:A4"/>
    <mergeCell ref="B3:B4"/>
    <mergeCell ref="C3:C4"/>
    <mergeCell ref="D3:D4"/>
    <mergeCell ref="E3:E4"/>
    <mergeCell ref="F3:H3"/>
    <mergeCell ref="B78:B79"/>
    <mergeCell ref="A6:H6"/>
    <mergeCell ref="A63:H63"/>
    <mergeCell ref="B87:B88"/>
    <mergeCell ref="A80:A81"/>
    <mergeCell ref="B80:B81"/>
    <mergeCell ref="B8:C8"/>
    <mergeCell ref="B9:B10"/>
    <mergeCell ref="A9:A10"/>
    <mergeCell ref="B11:B12"/>
    <mergeCell ref="A11:A12"/>
    <mergeCell ref="B21:B22"/>
    <mergeCell ref="B13:B14"/>
    <mergeCell ref="B15:B16"/>
    <mergeCell ref="A13:A14"/>
    <mergeCell ref="A15:A16"/>
    <mergeCell ref="A17:A18"/>
    <mergeCell ref="B17:B18"/>
    <mergeCell ref="B19:B20"/>
    <mergeCell ref="A19:A20"/>
    <mergeCell ref="A21:A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A33:A34"/>
    <mergeCell ref="B33:B34"/>
    <mergeCell ref="B43:B44"/>
    <mergeCell ref="A43:A44"/>
    <mergeCell ref="A49:A50"/>
    <mergeCell ref="B49:B50"/>
    <mergeCell ref="A51:A52"/>
    <mergeCell ref="B51:B52"/>
    <mergeCell ref="A53:A54"/>
    <mergeCell ref="B53:B54"/>
    <mergeCell ref="A35:A36"/>
    <mergeCell ref="B35:B36"/>
    <mergeCell ref="B37:B38"/>
    <mergeCell ref="A37:A38"/>
    <mergeCell ref="A39:A40"/>
    <mergeCell ref="B39:B40"/>
    <mergeCell ref="A41:A42"/>
    <mergeCell ref="B41:B42"/>
    <mergeCell ref="A45:A46"/>
    <mergeCell ref="B45:B46"/>
    <mergeCell ref="A61:A62"/>
    <mergeCell ref="B61:B62"/>
    <mergeCell ref="A55:A56"/>
    <mergeCell ref="B55:B56"/>
    <mergeCell ref="A57:A58"/>
    <mergeCell ref="B57:B58"/>
    <mergeCell ref="A59:A60"/>
    <mergeCell ref="B59:B60"/>
    <mergeCell ref="A47:A48"/>
    <mergeCell ref="B47:B48"/>
  </mergeCells>
  <printOptions horizontalCentered="1" verticalCentered="1"/>
  <pageMargins left="0.78740157480314965" right="0.39370078740157483" top="0.78740157480314965" bottom="0.78740157480314965" header="0" footer="0"/>
  <pageSetup paperSize="8" scale="97" fitToHeight="4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2019-11-12T13:16:32Z</cp:lastPrinted>
  <dcterms:created xsi:type="dcterms:W3CDTF">2019-10-30T04:16:46Z</dcterms:created>
  <dcterms:modified xsi:type="dcterms:W3CDTF">2019-11-18T08:41:30Z</dcterms:modified>
</cp:coreProperties>
</file>